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guzman\Desktop\Dirección\"/>
    </mc:Choice>
  </mc:AlternateContent>
  <bookViews>
    <workbookView xWindow="0" yWindow="0" windowWidth="20490" windowHeight="7665"/>
  </bookViews>
  <sheets>
    <sheet name="1" sheetId="11" r:id="rId1"/>
    <sheet name="Hoja1" sheetId="1" r:id="rId2"/>
    <sheet name="Hoja2" sheetId="2" r:id="rId3"/>
    <sheet name="Hoja3" sheetId="3" r:id="rId4"/>
    <sheet name="Hoja4" sheetId="4" r:id="rId5"/>
    <sheet name="Hoja5" sheetId="5" r:id="rId6"/>
    <sheet name="Hoja6" sheetId="6" r:id="rId7"/>
    <sheet name="Hoja7" sheetId="7" r:id="rId8"/>
    <sheet name="Hoja8" sheetId="8" r:id="rId9"/>
    <sheet name="Hoja9" sheetId="9" r:id="rId10"/>
    <sheet name="Plan" sheetId="12" r:id="rId11"/>
    <sheet name="Hoja10" sheetId="10" r:id="rId12"/>
    <sheet name="Pres. Ingresos y Gatos 2020" sheetId="18" r:id="rId13"/>
    <sheet name="Pres.Gastos de Capital 2020 " sheetId="17" r:id="rId14"/>
  </sheets>
  <definedNames>
    <definedName name="_xlnm.Print_Area" localSheetId="12">'Pres. Ingresos y Gatos 2020'!$A$1:$B$290</definedName>
    <definedName name="_xlnm.Print_Area" localSheetId="13">'Pres.Gastos de Capital 2020 '!$A$1:$D$273</definedName>
    <definedName name="Excel_BuiltIn_Print_Area" localSheetId="13">'Pres.Gastos de Capital 2020 '!$B$1:$D$273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8" l="1"/>
  <c r="B10" i="18" s="1"/>
  <c r="B16" i="18"/>
  <c r="B18" i="18"/>
  <c r="B25" i="18"/>
  <c r="B28" i="18"/>
  <c r="B24" i="18" s="1"/>
  <c r="B45" i="18"/>
  <c r="B50" i="18"/>
  <c r="B48" i="18" s="1"/>
  <c r="B66" i="18"/>
  <c r="B75" i="18"/>
  <c r="B73" i="18" s="1"/>
  <c r="B61" i="18" s="1"/>
  <c r="B84" i="18"/>
  <c r="B88" i="18"/>
  <c r="B92" i="18"/>
  <c r="B101" i="18"/>
  <c r="B99" i="18" s="1"/>
  <c r="B106" i="18"/>
  <c r="B111" i="18"/>
  <c r="B124" i="18"/>
  <c r="B132" i="18"/>
  <c r="B135" i="18"/>
  <c r="B145" i="18"/>
  <c r="B154" i="18"/>
  <c r="B155" i="18"/>
  <c r="B151" i="18" s="1"/>
  <c r="B168" i="18"/>
  <c r="B164" i="18" s="1"/>
  <c r="B178" i="18"/>
  <c r="B189" i="18"/>
  <c r="B197" i="18"/>
  <c r="B208" i="18"/>
  <c r="B214" i="18"/>
  <c r="B217" i="18"/>
  <c r="B222" i="18"/>
  <c r="B229" i="18"/>
  <c r="B236" i="18"/>
  <c r="B245" i="18"/>
  <c r="B252" i="18"/>
  <c r="B256" i="18"/>
  <c r="B267" i="18"/>
  <c r="B272" i="18"/>
  <c r="B277" i="18"/>
  <c r="B281" i="18"/>
  <c r="B285" i="18"/>
  <c r="D11" i="17"/>
  <c r="D18" i="17"/>
  <c r="D30" i="17"/>
  <c r="D35" i="17"/>
  <c r="D41" i="17"/>
  <c r="D47" i="17"/>
  <c r="D52" i="17"/>
  <c r="D62" i="17"/>
  <c r="D70" i="17"/>
  <c r="D78" i="17"/>
  <c r="D87" i="17"/>
  <c r="D92" i="17"/>
  <c r="D105" i="17"/>
  <c r="D112" i="17"/>
  <c r="D121" i="17"/>
  <c r="D130" i="17"/>
  <c r="D135" i="17"/>
  <c r="D142" i="17"/>
  <c r="D153" i="17"/>
  <c r="D160" i="17"/>
  <c r="D166" i="17"/>
  <c r="D176" i="17"/>
  <c r="D185" i="17"/>
  <c r="D193" i="17"/>
  <c r="D200" i="17"/>
  <c r="D206" i="17"/>
  <c r="D216" i="17"/>
  <c r="D228" i="17"/>
  <c r="D235" i="17"/>
  <c r="D244" i="17"/>
  <c r="D251" i="17"/>
  <c r="D257" i="17"/>
  <c r="D265" i="17"/>
  <c r="D271" i="17"/>
  <c r="D273" i="17"/>
  <c r="D13" i="12"/>
  <c r="B241" i="18" l="1"/>
  <c r="B8" i="18"/>
  <c r="B77" i="18" s="1"/>
  <c r="B212" i="18"/>
  <c r="B98" i="18"/>
  <c r="B265" i="18"/>
  <c r="B187" i="18"/>
  <c r="B82" i="18"/>
  <c r="B43" i="18"/>
  <c r="B122" i="18"/>
  <c r="B120" i="18" l="1"/>
  <c r="B288" i="18" s="1"/>
  <c r="B290" i="18"/>
  <c r="D17" i="12" l="1"/>
  <c r="D15" i="12"/>
  <c r="D11" i="12"/>
  <c r="G6" i="9"/>
  <c r="F6" i="9"/>
  <c r="E6" i="9"/>
  <c r="D6" i="9"/>
  <c r="G17" i="9" l="1"/>
  <c r="F17" i="9"/>
  <c r="E17" i="9"/>
  <c r="D17" i="9"/>
  <c r="G15" i="9"/>
  <c r="F15" i="9"/>
  <c r="E15" i="9"/>
  <c r="D15" i="9"/>
  <c r="G12" i="9"/>
  <c r="F12" i="9"/>
  <c r="E12" i="9"/>
  <c r="D12" i="9"/>
  <c r="G9" i="9"/>
  <c r="F9" i="9"/>
  <c r="E9" i="9"/>
  <c r="D9" i="9"/>
  <c r="F5" i="9"/>
  <c r="E5" i="9"/>
  <c r="D5" i="9"/>
  <c r="G5" i="9"/>
  <c r="H8" i="10"/>
  <c r="H9" i="10"/>
  <c r="H10" i="10"/>
  <c r="H11" i="10"/>
  <c r="H12" i="10"/>
  <c r="H13" i="10"/>
  <c r="H14" i="10"/>
  <c r="H15" i="10"/>
  <c r="G8" i="10"/>
  <c r="G9" i="10"/>
  <c r="G10" i="10"/>
  <c r="G11" i="10"/>
  <c r="G12" i="10"/>
  <c r="G13" i="10"/>
  <c r="G14" i="10"/>
  <c r="G15" i="10"/>
  <c r="F8" i="10"/>
  <c r="F9" i="10"/>
  <c r="F10" i="10"/>
  <c r="F11" i="10"/>
  <c r="F12" i="10"/>
  <c r="F13" i="10"/>
  <c r="F14" i="10"/>
  <c r="F15" i="10"/>
  <c r="E8" i="10"/>
  <c r="E9" i="10"/>
  <c r="E10" i="10"/>
  <c r="E11" i="10"/>
  <c r="E12" i="10"/>
  <c r="E13" i="10"/>
  <c r="E14" i="10"/>
  <c r="E15" i="10"/>
  <c r="H7" i="10"/>
  <c r="G7" i="10"/>
  <c r="F7" i="10"/>
  <c r="E7" i="10"/>
  <c r="H6" i="10"/>
  <c r="G6" i="10"/>
  <c r="F6" i="10"/>
  <c r="E6" i="10"/>
</calcChain>
</file>

<file path=xl/sharedStrings.xml><?xml version="1.0" encoding="utf-8"?>
<sst xmlns="http://schemas.openxmlformats.org/spreadsheetml/2006/main" count="1043" uniqueCount="635">
  <si>
    <t>Estrategias y Tareas</t>
  </si>
  <si>
    <t>Indicadores</t>
  </si>
  <si>
    <t>Medios de Verificación</t>
  </si>
  <si>
    <t>Responsable</t>
  </si>
  <si>
    <t>Fecha de Inicio</t>
  </si>
  <si>
    <t>Fecha de Finalización</t>
  </si>
  <si>
    <t>Incrementar la rentabilidad del Banco</t>
  </si>
  <si>
    <t>-Incremento de la Cartera</t>
  </si>
  <si>
    <t xml:space="preserve">-Cantidad de Préstamos </t>
  </si>
  <si>
    <t xml:space="preserve">-Crecimiento de los cobros de préstamos </t>
  </si>
  <si>
    <t>Estados Financieros</t>
  </si>
  <si>
    <t>-Dirección General de Negocios</t>
  </si>
  <si>
    <t>- Dirección de Crédito</t>
  </si>
  <si>
    <t>-Dirección de Cobros</t>
  </si>
  <si>
    <t>- Sucursales</t>
  </si>
  <si>
    <t>Mantener bajos niveles de morosidad</t>
  </si>
  <si>
    <t>Informe Actividad Crediticia</t>
  </si>
  <si>
    <t>- Dirección de Cobros</t>
  </si>
  <si>
    <t>-Dirección de Riesgos</t>
  </si>
  <si>
    <t>Gestionar nuevas fuentes de fondeo</t>
  </si>
  <si>
    <t>Identificación de fondos para nuevos renglones de financiamiento</t>
  </si>
  <si>
    <t>Reuniones a realizar con Organismos Financiadores</t>
  </si>
  <si>
    <t>-Dirección de Créditos</t>
  </si>
  <si>
    <t>-Dirección de Planeación Estratégica</t>
  </si>
  <si>
    <t>Gestionar asignaciones de recursos del Gobierno Central para la ejecución de Proyectos Especiales</t>
  </si>
  <si>
    <t>Elaboración de Proyectos de factibilidad sobre nuevos productos</t>
  </si>
  <si>
    <t>Proyectos elaborados</t>
  </si>
  <si>
    <t>Promover el incremento de la Captación de Ahorros y Valores del Público</t>
  </si>
  <si>
    <t>-Realización de actividades de promoción del Ahorro</t>
  </si>
  <si>
    <t>-Programa de propaganda y publicidad en medios de comunicación</t>
  </si>
  <si>
    <t>-Actividades Realizadas</t>
  </si>
  <si>
    <t>-Propagandas y publicidad colocadas</t>
  </si>
  <si>
    <t>-Sucursales</t>
  </si>
  <si>
    <t>- Oficinas de Negocios</t>
  </si>
  <si>
    <t>-Direcciones Regionales</t>
  </si>
  <si>
    <t>Objetivo Estratégico II:</t>
  </si>
  <si>
    <t>Contribuir a Elevar el Nivel de Competitividad del Sector Agropecuario Nacional</t>
  </si>
  <si>
    <t>Objetivo Estratégico I:</t>
  </si>
  <si>
    <t>Consolidar la Sostenibilidad Económica de la Institución</t>
  </si>
  <si>
    <t xml:space="preserve">-Sucursales </t>
  </si>
  <si>
    <t>Implementar productos y servicios acordes con las necesidades de los clientes y los cambios que demanda el desarrollo del medio rural</t>
  </si>
  <si>
    <t>Ampliación de la oferta de productos y servicios</t>
  </si>
  <si>
    <t>Listados de nuevos productos y servicios implementados</t>
  </si>
  <si>
    <t>Desarrollar el financiamiento a cadenas productivas para optimizar la rentabilidad  de las actividades desarrolladas en el sector agropecuario</t>
  </si>
  <si>
    <t>Diversificación de la cartera según necesidades del cliente</t>
  </si>
  <si>
    <t>Informes actividad crediticia</t>
  </si>
  <si>
    <t>-Dirección Planeación Estratégica</t>
  </si>
  <si>
    <t>Continuar canalizando financiamientos a la producción agrícola en ambiente  controlado</t>
  </si>
  <si>
    <t>-Cantidad de Préstamos</t>
  </si>
  <si>
    <t>-Monto de Préstamos</t>
  </si>
  <si>
    <t>-Número de Beneficiados</t>
  </si>
  <si>
    <t>-Oficinas de Negocios</t>
  </si>
  <si>
    <t>Objetivo Estratégico III:</t>
  </si>
  <si>
    <t>Ampliar la Cobertura de los Destinos y Servicios que Ofrece el Banco en el Ámbito Rural</t>
  </si>
  <si>
    <t>Incrementar el financiamiento al desarrollo de la micro, pequeña y mediana empresa rural y los préstamos factoring</t>
  </si>
  <si>
    <t>Captar mayor cantidad de clientes a través de servicios financieros especializados al sector agropecuario</t>
  </si>
  <si>
    <t>Realización estudio de mercado sobre detección necesidades de los clientes</t>
  </si>
  <si>
    <t>-Informe de impacto de estudio</t>
  </si>
  <si>
    <t>-Cantidad de clientes</t>
  </si>
  <si>
    <t>Ampliar la cobertura de los créditos orientados al consumo como mecanismo rápido de retorno</t>
  </si>
  <si>
    <t>Dedicar un segmento de la cartera para atender requerimientos de actividades diversas en  la zona rural</t>
  </si>
  <si>
    <t>Elaboración de Proyectos sobre desarrollo de nuevos patrones de producción y servicios</t>
  </si>
  <si>
    <t>Informe de Impacto de nuevos patrones de producción y servicios</t>
  </si>
  <si>
    <t>Objetivo Estratégico IV:</t>
  </si>
  <si>
    <t>Mantener y Fortalecer los Créditos al Sector Agropecuario</t>
  </si>
  <si>
    <t>Ampliar los renglones objeto de financiamientos</t>
  </si>
  <si>
    <t>Informes de nuevos renglones</t>
  </si>
  <si>
    <t>Fortalecer el financiamiento a los rubros agropecuarios mayormente demandados por el turismo</t>
  </si>
  <si>
    <t>Elaboración programas especiales de financiamiento</t>
  </si>
  <si>
    <t>Informe Impacto del programa</t>
  </si>
  <si>
    <t>Informe actividad crediticia</t>
  </si>
  <si>
    <t>Realizar los desembolsos en tiempo oportuno, de acuerdo a la estacionalidad de los cultivos</t>
  </si>
  <si>
    <t>Establecimiento programa de desembolsos para reducir tiempo</t>
  </si>
  <si>
    <t xml:space="preserve">Informe comparativo tiempo de desembolso </t>
  </si>
  <si>
    <t>Mantener el liderazgo en la microfinanza del sector agropecuario</t>
  </si>
  <si>
    <t>Participación en microfinanza rural</t>
  </si>
  <si>
    <t>Objetivo Estratégico V:</t>
  </si>
  <si>
    <t>Fortalecer la Estructura de Cobros de Préstamos</t>
  </si>
  <si>
    <t>Realizar recurrentemente un programa de vencimiento diario y mensual de los préstamos y dar seguimiento continuo de acuerdo a la programación</t>
  </si>
  <si>
    <t>Programa de cobros anuales</t>
  </si>
  <si>
    <t>-Reporte de cobros</t>
  </si>
  <si>
    <t>-Informe actividad crediticia</t>
  </si>
  <si>
    <t>Establecimiento de metas individuales para cobros en las sucursales</t>
  </si>
  <si>
    <t>Informe de resultados evaluación metas establecidas</t>
  </si>
  <si>
    <t>Evaluar periódicamente los resultados del programa de vencimiento de préstamos de acuerdo a los reportes y cuotas de préstamos a vencer</t>
  </si>
  <si>
    <t>Informes de resultados</t>
  </si>
  <si>
    <t>Establecer la política de segmentación de los clientes de acuerdo a los lineamientos de la normativa bancaria</t>
  </si>
  <si>
    <t>Diseño de políticas de segmentación</t>
  </si>
  <si>
    <t>Elaboración de listado de clientes</t>
  </si>
  <si>
    <t>Objetivo Estratégico VI:</t>
  </si>
  <si>
    <t>Rediseñar la Estructura de la Organización Enfocándola a los Clientes para la Gestión de Negocios con Procesos Simples, Eficaces, Estandarizados para Lograr Eficiencia</t>
  </si>
  <si>
    <t>Revisar, actualizar y elaborar  manuales y procedimientos organizacionales, acorde a los lineamientos de la administración monetaria y financiera</t>
  </si>
  <si>
    <t>Cantidad de manuales y  procedimientos rediseñados</t>
  </si>
  <si>
    <t>Manuales y procedimientos rediseñados</t>
  </si>
  <si>
    <t>Desarrollar procedimientos para la evaluación de la solvencia de los posibles prestatarios, y de sus sistemas productivos,  con vista a la prevención de las dificultades de recuperación de los créditos</t>
  </si>
  <si>
    <t>Cantidad de manuales y  procedimientos elaborados</t>
  </si>
  <si>
    <t>Manuales y procedimientos elaborados</t>
  </si>
  <si>
    <t>Adecuar la infraestructura física de las unidades operativas de la institución</t>
  </si>
  <si>
    <t>Cantidad de Sucursales y Oficinas de Negocios Remodeladas</t>
  </si>
  <si>
    <t>Sucursales y Oficinas de Negocios Remodeladas</t>
  </si>
  <si>
    <t>Dirección de Servicios Administrativos</t>
  </si>
  <si>
    <t>Dotar de mobiliarios modernos a las sucursales y las áreas de atención al cliente</t>
  </si>
  <si>
    <t>Cantidad de Sucursales y Oficinas de Negocios dotadas de mobiliarios</t>
  </si>
  <si>
    <t>Mobiliarios entregados</t>
  </si>
  <si>
    <t>Continuar preparando las condiciones para el cumplimiento de las normas bancarias</t>
  </si>
  <si>
    <t xml:space="preserve">Incorporación de nuevas herramientas tecnológicas </t>
  </si>
  <si>
    <t>Herramientas incorporadas</t>
  </si>
  <si>
    <t>-Dirección Tecnología de la Información</t>
  </si>
  <si>
    <t>-Dirección de Contraloría</t>
  </si>
  <si>
    <t>Objetivo Estratégico VII:</t>
  </si>
  <si>
    <t>Orientar la Gestión de los Recursos Humanos Hacia los Resultados Estratégicos  de la Institución</t>
  </si>
  <si>
    <t>Contar con personal de adecuada competencia técnica, profesional  y de gestión</t>
  </si>
  <si>
    <t>Cantidad de recursos humanos  capacitados, según perfil y en base a resultados de evaluación de desempeño</t>
  </si>
  <si>
    <t>-Actividades realizadas</t>
  </si>
  <si>
    <t>-Listados de participantes</t>
  </si>
  <si>
    <t>-Firmas de participantes</t>
  </si>
  <si>
    <t>-Material entregado</t>
  </si>
  <si>
    <t>-Fotos</t>
  </si>
  <si>
    <t>-Dirección de Recursos Humanos</t>
  </si>
  <si>
    <t>Desarrollar programas de capacitación conforme las características y necesidades de los cargos, para que técnicos y funcionarios logren responder a los cambios institucionales</t>
  </si>
  <si>
    <t>Cantidad de eventos de capacitación</t>
  </si>
  <si>
    <t>Realizar talleres sobre riesgo financiero dirigidos a productores agropecuarios clientes</t>
  </si>
  <si>
    <t>Cantidad de talleres</t>
  </si>
  <si>
    <t>-Talleres realizados</t>
  </si>
  <si>
    <t>- Dirección de Recursos Humanos</t>
  </si>
  <si>
    <t>Capacitar al personal del área de negocios y los analistas de la Dirección de Riesgos para identificar las exposiciones a riesgos en las operaciones financieras</t>
  </si>
  <si>
    <t>Firmas de participantes</t>
  </si>
  <si>
    <t>Promover el cumplimiento del Código de Ética de los empleados del Banco</t>
  </si>
  <si>
    <t xml:space="preserve">Cantidad de actividades realizadas para la promoción del Código de Ética </t>
  </si>
  <si>
    <t>Objetivo Estratégico VIII:</t>
  </si>
  <si>
    <t xml:space="preserve">Modernizar las Operaciones a través del Sistema Informático Involucrando todas las Actividades Financieras de la Institución </t>
  </si>
  <si>
    <t>Contar con un sistema integrado de información</t>
  </si>
  <si>
    <t>Instalación de sistema</t>
  </si>
  <si>
    <t>-Registro de informaciones</t>
  </si>
  <si>
    <t>-Nuevas herramientas tecnológicas instaladas</t>
  </si>
  <si>
    <t>-Capacitación del usuario</t>
  </si>
  <si>
    <t>Dirección de Tecnología de la Información</t>
  </si>
  <si>
    <t>Instalar un sistema informático que integre y complemente todas las actividades que realiza la entidad</t>
  </si>
  <si>
    <t>Adquisición de sistema</t>
  </si>
  <si>
    <t>-Mejora en plataforma informática</t>
  </si>
  <si>
    <t>-Actualización tecnológica</t>
  </si>
  <si>
    <t>Establecer mecanismos eficaces en el análisis y crítica de la información disponible  del sistema informático</t>
  </si>
  <si>
    <t>Conocimiento de la utilidad de los diferentes reportes</t>
  </si>
  <si>
    <t>Resultados de análisis de las fortalezas y debilidades del sistema</t>
  </si>
  <si>
    <t>Readecuar el sistema de información del cliente</t>
  </si>
  <si>
    <t>Realización de estudios de actualización del sistema</t>
  </si>
  <si>
    <t>Actualización periódica información del cliente</t>
  </si>
  <si>
    <t>Mantener un buen equipo técnico para dar seguimiento al sistema informático</t>
  </si>
  <si>
    <t>Capacitación continua del equipo técnico</t>
  </si>
  <si>
    <t>-Dirección de Tecnología de la Información</t>
  </si>
  <si>
    <t xml:space="preserve">-Dirección de Auditoría </t>
  </si>
  <si>
    <t>Ejecutar las auditorias de sistemas</t>
  </si>
  <si>
    <t>Fortalecimiento del sistema</t>
  </si>
  <si>
    <t xml:space="preserve">Informe de resultados de auditoria </t>
  </si>
  <si>
    <t>Producto</t>
  </si>
  <si>
    <t xml:space="preserve">           Unidad</t>
  </si>
  <si>
    <t>Millones (RD$)</t>
  </si>
  <si>
    <t>Tareas</t>
  </si>
  <si>
    <t>Alquileres Captados</t>
  </si>
  <si>
    <t>Ahorros Captados</t>
  </si>
  <si>
    <t>Garantías Económicas Captadas</t>
  </si>
  <si>
    <t>Millones (RD)</t>
  </si>
  <si>
    <t xml:space="preserve"> Cobros de Préstamos</t>
  </si>
  <si>
    <t xml:space="preserve">Resultados  </t>
  </si>
  <si>
    <t xml:space="preserve">Indicadores </t>
  </si>
  <si>
    <t>Unidad</t>
  </si>
  <si>
    <t>Fomento de Áreas para la producción de Cereales</t>
  </si>
  <si>
    <t xml:space="preserve">Porcentaje  de la superficie al Fomento de la producción de  Cereales </t>
  </si>
  <si>
    <t>Fomento de Áreas para la producción de Frutos Menores</t>
  </si>
  <si>
    <t>Porcentaje de la superficie al fomento de la producción Frutos Menores (plátano, guineo, yuca, yautía, ñame)</t>
  </si>
  <si>
    <t>Fomento de Áreas para la producción de Frutales</t>
  </si>
  <si>
    <t>Porcentaje de la superficie al Fomento de la producción de Frutales</t>
  </si>
  <si>
    <t>Fomento de Áreas para la producción de Hortalizas</t>
  </si>
  <si>
    <t>Porcentaje del área al Fomento de la producción de diferentes tipos de Hortalizas</t>
  </si>
  <si>
    <t>Fomento de Áreas para la producción de Leguminosas</t>
  </si>
  <si>
    <t xml:space="preserve">Porcentaje del área al Fomento de la producción de Leguminosas </t>
  </si>
  <si>
    <t>Fomento de Áreas para la producción de Oleaginosas</t>
  </si>
  <si>
    <t>Porcentaje de la superficie al Fomento de otros rubros a la producción de Oleaginosas</t>
  </si>
  <si>
    <t>Fomento de Áreas para la producción de Productos Tradicionales de Exportación</t>
  </si>
  <si>
    <t>Porcentaje de área al Fomento de Productos con fines de exportación</t>
  </si>
  <si>
    <t>Apoyo a la Producción Pecuaria</t>
  </si>
  <si>
    <t>Porcentaje de apoyo a la Producción Pecuaria</t>
  </si>
  <si>
    <t>Fortalecimiento y Desarrollo de Microempresas Rurales</t>
  </si>
  <si>
    <t>Porcentaje de Microempresas Rurales Desarrolladas</t>
  </si>
  <si>
    <t>Otorgamiento Préstamos de Consumo</t>
  </si>
  <si>
    <t>Índice de Morosidad, menor al 8%</t>
  </si>
  <si>
    <t>Montos                       Prestados</t>
  </si>
  <si>
    <t>RESULTADOS ESPERADOS</t>
  </si>
  <si>
    <t>OBJETIVOS ESTRATÉGICOS</t>
  </si>
  <si>
    <t xml:space="preserve"> Financiamiento a la actividad Agropecuaria para el Fortalecimiento del Sector </t>
  </si>
  <si>
    <t xml:space="preserve">Ampliar la cobertura de los destinos y servicios que ofrece el Banco en el ámbito rural.  </t>
  </si>
  <si>
    <t>Cumplir con la normativa institucional que responda a los requerimientos del Sistema Financiero Dominicano.</t>
  </si>
  <si>
    <t>Eficientizar los recursos humanos y materiales disponibles, en consonancia a los requerimientos del financiamiento.</t>
  </si>
  <si>
    <t>Implementar productos y servicios acordes con las necesidades de los clientes y los cambios que demanda el desarrollo del medio rural.</t>
  </si>
  <si>
    <t>Definir medidas y políticas que conlleven a realizar relaciones con entidades financieras nacionales e internacionales.</t>
  </si>
  <si>
    <t>Fortalecer la plataforma informática para brindar un servicio moderno acorde a las exigencias que demandan los tiempos.</t>
  </si>
  <si>
    <t>Readecuar y actualizar la estructura administrativa, de acuerdo a los requerimientos de la ampliación en productos y servicios.</t>
  </si>
  <si>
    <t>Garantizar la continuidad de las remodelaciones de la infraestructura física y dotar de mobiliarios modernos a las sucursales y las áreas de atención al cliente.</t>
  </si>
  <si>
    <t>Renglones</t>
  </si>
  <si>
    <t xml:space="preserve">           %</t>
  </si>
  <si>
    <t xml:space="preserve">  </t>
  </si>
  <si>
    <t>Superficie a Financiar</t>
  </si>
  <si>
    <t>Programa por Actividad</t>
  </si>
  <si>
    <t>Sub-Sector Agrícola</t>
  </si>
  <si>
    <t>Sub-Sector Pecuario</t>
  </si>
  <si>
    <t>Micro, Peq. y Med. Empresas.</t>
  </si>
  <si>
    <t>Préstamos de Consumo</t>
  </si>
  <si>
    <t xml:space="preserve">Total    </t>
  </si>
  <si>
    <t xml:space="preserve"> Millones en RD$</t>
  </si>
  <si>
    <t xml:space="preserve">GASTOS DE CAPITAL EN INFRAESTRUCTURAS, MOBILIARIOS </t>
  </si>
  <si>
    <t>(Valores En RD$)</t>
  </si>
  <si>
    <t xml:space="preserve">Salón de Sesiones </t>
  </si>
  <si>
    <t>Sub-total</t>
  </si>
  <si>
    <t>Sistema Informático</t>
  </si>
  <si>
    <t>Santo Domingo</t>
  </si>
  <si>
    <t>Higuey</t>
  </si>
  <si>
    <t>San Cristóbal</t>
  </si>
  <si>
    <t>Archivos</t>
  </si>
  <si>
    <t>Sillon Ejecutivo</t>
  </si>
  <si>
    <t>Barahona</t>
  </si>
  <si>
    <t>Nevera</t>
  </si>
  <si>
    <t>San Juan de la Maguana</t>
  </si>
  <si>
    <t>Sillones Ejecutivos</t>
  </si>
  <si>
    <t>Máquina Sumadora Sharp</t>
  </si>
  <si>
    <t>San Francisco de Macoris</t>
  </si>
  <si>
    <t>Aire 5 Toneladas</t>
  </si>
  <si>
    <t>Cotui</t>
  </si>
  <si>
    <t>La Vega</t>
  </si>
  <si>
    <t>Santiago Rodriguez</t>
  </si>
  <si>
    <t xml:space="preserve">Abanicos Pedestal </t>
  </si>
  <si>
    <t>Montecristi</t>
  </si>
  <si>
    <t>Puerto Plata</t>
  </si>
  <si>
    <t>Sillas Secretariales</t>
  </si>
  <si>
    <t>Escritorios</t>
  </si>
  <si>
    <t>Nagua</t>
  </si>
  <si>
    <t>El Seibo</t>
  </si>
  <si>
    <t>San José de Ocoa</t>
  </si>
  <si>
    <t>Televisor</t>
  </si>
  <si>
    <t>Azua</t>
  </si>
  <si>
    <t>Remodelación de la  Cocina, Patio y Parqueo</t>
  </si>
  <si>
    <t>Juegos de Bancadas para Clientes</t>
  </si>
  <si>
    <t>Impresora de Cheques</t>
  </si>
  <si>
    <t>Baterias</t>
  </si>
  <si>
    <t>Bani</t>
  </si>
  <si>
    <t>Valverde Mao</t>
  </si>
  <si>
    <t>Hato Mayor</t>
  </si>
  <si>
    <t>Impresora Epson</t>
  </si>
  <si>
    <t>Archivos de 3 Gavetas</t>
  </si>
  <si>
    <t>Moca</t>
  </si>
  <si>
    <t>Equipamiento de la Casa de los Empleados</t>
  </si>
  <si>
    <t>Samaná</t>
  </si>
  <si>
    <t>Mesa para uso  de los Técnicos</t>
  </si>
  <si>
    <t>Escritorios con su Credenza</t>
  </si>
  <si>
    <t>Bonao</t>
  </si>
  <si>
    <t xml:space="preserve"> Neyba</t>
  </si>
  <si>
    <t>Contadoras de Billetes</t>
  </si>
  <si>
    <t>Archivos de Metal de 6 Gabetas</t>
  </si>
  <si>
    <t>Bebedero</t>
  </si>
  <si>
    <t>Dajabón</t>
  </si>
  <si>
    <t>San José de las Matas</t>
  </si>
  <si>
    <t>Rio San Juan</t>
  </si>
  <si>
    <t>Villa Riva</t>
  </si>
  <si>
    <t>Sillones Ejecutivo</t>
  </si>
  <si>
    <t>Salcedo</t>
  </si>
  <si>
    <t>Silla para Cajero</t>
  </si>
  <si>
    <t>Monte Plata</t>
  </si>
  <si>
    <t xml:space="preserve"> Máquina Contadora de Dinero</t>
  </si>
  <si>
    <t>Aire Acondicionado Inverter</t>
  </si>
  <si>
    <t>Archivos de Metal Verticales</t>
  </si>
  <si>
    <t>Constanza</t>
  </si>
  <si>
    <t>Arreglo de Verja  Perimetral Externa</t>
  </si>
  <si>
    <t>Cambio de Mobiliarios y Equipos</t>
  </si>
  <si>
    <t>(VALORES EN RD$)</t>
  </si>
  <si>
    <t>DETALLE</t>
  </si>
  <si>
    <t>INGRESOS FINANCIEROS</t>
  </si>
  <si>
    <t>INGRESOS FINANCIEROS POR CARTERA DE CREDITO</t>
  </si>
  <si>
    <t>Ingresos Financ. Por Créditos Vigentes</t>
  </si>
  <si>
    <t>Ingresos Financ. Por Créditos Vencidos de 31 a 90 días</t>
  </si>
  <si>
    <t>Ingresos Financ. Por Créditos Vencidos por más de 90 días</t>
  </si>
  <si>
    <t>Ingresos Financ. Por Créditos reestructurados</t>
  </si>
  <si>
    <t>INGRESOS FINANCIEROS POR INVERSIONES</t>
  </si>
  <si>
    <t>Rendimiento por Inversiones en el sector Financiero</t>
  </si>
  <si>
    <t>Rendimientos por Inversiones en el Sector Publico No Financiero</t>
  </si>
  <si>
    <t>Rendimientos por Inversiones en Valores Disponible para la Venta</t>
  </si>
  <si>
    <t xml:space="preserve">Rendimientos por Inversiones en Valores Mantenidos hasta su </t>
  </si>
  <si>
    <t>OTROS INGRESOS OPERACIONALES</t>
  </si>
  <si>
    <t>INGRESOS POR CUENTAS A RECIBIR</t>
  </si>
  <si>
    <t xml:space="preserve">Intereses Ganados sobre Documentos por Cobrar </t>
  </si>
  <si>
    <t>COMISIONES POR SERVICIOS</t>
  </si>
  <si>
    <t>Comisiones por  Cobranzas CODETEL</t>
  </si>
  <si>
    <t>Comisiones Ventas de MAQUINARIAS</t>
  </si>
  <si>
    <t>Comisiones Prestamos FEDA</t>
  </si>
  <si>
    <t>Comisiones Prestamos Convenio Bagricola - Fundación Reservas del País</t>
  </si>
  <si>
    <t>Comisión Legalizacion de Contratos</t>
  </si>
  <si>
    <t>Comisiones  AGRODOSA</t>
  </si>
  <si>
    <t>Comisiones por pago Suplidores de Feria Financiamiento</t>
  </si>
  <si>
    <t>Comisiones por servicios DATACREDITO</t>
  </si>
  <si>
    <t>Otros Ingresos Operacionales diversos</t>
  </si>
  <si>
    <t>INGRESOS NO OPERACIONALES</t>
  </si>
  <si>
    <t>RECUPERACION DE ACTIVOS CASTIGADOS</t>
  </si>
  <si>
    <t>INGRESOS POR VENTA DE BIENES</t>
  </si>
  <si>
    <t>Ganancia p/v. de Bienes Rec. en Recuperación de Créditos</t>
  </si>
  <si>
    <t>Ganancia por Ventas de Activo Fijos</t>
  </si>
  <si>
    <t>Ganancia por Ventas de Bienes  Recibidos en Recuperación:</t>
  </si>
  <si>
    <t>Venta de Bienes Adjudicados</t>
  </si>
  <si>
    <t>Venta de Bienes Recibido en Dación de Pago</t>
  </si>
  <si>
    <t>OTROS INGRESOS NO OPERACIONALES</t>
  </si>
  <si>
    <t>Alquileres de muebles e inmuebles de la Institución</t>
  </si>
  <si>
    <t>Ingresos por Recuperación de Gastos</t>
  </si>
  <si>
    <t xml:space="preserve">Recuperación de Gastos </t>
  </si>
  <si>
    <t>Seguridad Social (Licencia Medica T. S. S.)</t>
  </si>
  <si>
    <t>Recuperación por Gastos Legales</t>
  </si>
  <si>
    <t>Otros gastos por recuperar</t>
  </si>
  <si>
    <t>Ingresos no Operacionales  Varios</t>
  </si>
  <si>
    <t>Ingresos Intereses exonerados en Cancelación de Préstamos</t>
  </si>
  <si>
    <t>TOTAL DE INGRESOS</t>
  </si>
  <si>
    <t>GASTOS</t>
  </si>
  <si>
    <t>GASTOS FINANCIEROS</t>
  </si>
  <si>
    <t>CARGOS POR DEPOSITOS DEL PUBLICO</t>
  </si>
  <si>
    <t>Cargos por Depósitos de Ahorros</t>
  </si>
  <si>
    <t>CARGOS POR DEPOSITOS A PLAZOS</t>
  </si>
  <si>
    <t>Indefinido</t>
  </si>
  <si>
    <t>Fijo</t>
  </si>
  <si>
    <t>GASTOS FINANC. POR VALORES EN PODER DEL PUBLICO</t>
  </si>
  <si>
    <t>Cargos por Certificados Financieros</t>
  </si>
  <si>
    <t>Cargos por Financiamientos del B.C.R.D.</t>
  </si>
  <si>
    <t>Amortización de Prima por Inversiones  en valores hasta un año</t>
  </si>
  <si>
    <t>OTROS GASTOS OPERACIONALES</t>
  </si>
  <si>
    <t>CARGOS POR OBLIGACIONES FINANCIERAS</t>
  </si>
  <si>
    <t>Cargos Obligaciones Financieras a la Vista</t>
  </si>
  <si>
    <t>Cargos por Depósitos  de Alquileres</t>
  </si>
  <si>
    <t>Cargos por Depósitos  de Garantia Económica</t>
  </si>
  <si>
    <t>Comisiones por Otros Servicios</t>
  </si>
  <si>
    <t>Comisiones por Cobros de Cartera Vencida</t>
  </si>
  <si>
    <t>GASTOS OPERACIONALES DIVERSOS</t>
  </si>
  <si>
    <t>Otros Gastos Operacionales diversos</t>
  </si>
  <si>
    <t>GASTOS GENERALES Y ADMINISTRATIVOS</t>
  </si>
  <si>
    <t>GASTOS DE PERSONAL</t>
  </si>
  <si>
    <t>Sueldos y Bonificaciones Personal Permanente</t>
  </si>
  <si>
    <t>Personal Permanente</t>
  </si>
  <si>
    <t>Pensiones del Banco</t>
  </si>
  <si>
    <t>Personal temporero</t>
  </si>
  <si>
    <t>Viaticos Directorio Ejecutivo</t>
  </si>
  <si>
    <t>Viáticos</t>
  </si>
  <si>
    <t>Regalía Pascual</t>
  </si>
  <si>
    <t>Vacaciones</t>
  </si>
  <si>
    <t>Prestaciones Laborales</t>
  </si>
  <si>
    <t>Refrigerios</t>
  </si>
  <si>
    <t>Uniformes</t>
  </si>
  <si>
    <t>Capacitación</t>
  </si>
  <si>
    <t>Becas</t>
  </si>
  <si>
    <t>Cursos</t>
  </si>
  <si>
    <t>Conferencias</t>
  </si>
  <si>
    <t>Seguro para el Personal</t>
  </si>
  <si>
    <t>Médico</t>
  </si>
  <si>
    <t>Fidelidad</t>
  </si>
  <si>
    <t>Seguro Familiar de Salud</t>
  </si>
  <si>
    <t>Seguro de Riesgos Laborales</t>
  </si>
  <si>
    <t>Seguro de Aeroambulancia</t>
  </si>
  <si>
    <t xml:space="preserve">Compensación por uso de vehículos </t>
  </si>
  <si>
    <t>Rentas de Casas</t>
  </si>
  <si>
    <t>Otros Gastos del Personal</t>
  </si>
  <si>
    <t>Actividades Sociales</t>
  </si>
  <si>
    <t>Transporte Local del Personal</t>
  </si>
  <si>
    <t>Aportes Pensiones del Personal</t>
  </si>
  <si>
    <t>Gastos Diversos del Personal</t>
  </si>
  <si>
    <t>Servicios Funerarios</t>
  </si>
  <si>
    <t>GASTOS POR SERVICIOS EXTERNO</t>
  </si>
  <si>
    <t>Servicios de Computación</t>
  </si>
  <si>
    <t>Servicios de Seguridad</t>
  </si>
  <si>
    <t>Servicios de Información</t>
  </si>
  <si>
    <t>Servicios de Limpieza</t>
  </si>
  <si>
    <t>Auditoria Externa</t>
  </si>
  <si>
    <t>Otros Servicios Contratados</t>
  </si>
  <si>
    <t>GASTOS DE TRASLADO Y COMUNICACIÓN</t>
  </si>
  <si>
    <t>Pasajes y Fletes</t>
  </si>
  <si>
    <t>En el País</t>
  </si>
  <si>
    <t>En el Extranjero</t>
  </si>
  <si>
    <t>Fletes</t>
  </si>
  <si>
    <t>Impuesto y Seguro Equipo de Transporte</t>
  </si>
  <si>
    <t>Mantenimiento, Reparación Materiales p/equipos de Transporte</t>
  </si>
  <si>
    <t>Repuestos y Materiales de Vehículos</t>
  </si>
  <si>
    <t>Mano de obra de Vehículos</t>
  </si>
  <si>
    <t xml:space="preserve">Gomas y Tubos para Vehículos </t>
  </si>
  <si>
    <t>Otros Gastos de Vehículos</t>
  </si>
  <si>
    <t>Depreciación Equipos de Transporte</t>
  </si>
  <si>
    <t>Teléfono Telex y fax</t>
  </si>
  <si>
    <t>Otros Gastos  de Traslado y Comunicaciones</t>
  </si>
  <si>
    <t>Combustibles y Lubricantes</t>
  </si>
  <si>
    <t>GASTOS DE INFRAESTRUCTURA</t>
  </si>
  <si>
    <t>Seguro Edificios Muebles y Equipos de Oficina</t>
  </si>
  <si>
    <t xml:space="preserve">Mantenimiento y Reparación Activos Fijos </t>
  </si>
  <si>
    <t>Excepto Equipo de Transporte</t>
  </si>
  <si>
    <t>Mantenimiento y Reparación de Muebles y Equipos de Oficina</t>
  </si>
  <si>
    <t>Mantenimiento y  Reparación de Otros Equipos</t>
  </si>
  <si>
    <t>Mantenimiento y reparación de Inmuebles</t>
  </si>
  <si>
    <t>De la Institución</t>
  </si>
  <si>
    <t>Arrendados</t>
  </si>
  <si>
    <t>Servicio de Agua</t>
  </si>
  <si>
    <t>Servicio de Basura</t>
  </si>
  <si>
    <t>Energia Eléctrica</t>
  </si>
  <si>
    <t>Arrendamiento de Inmueble</t>
  </si>
  <si>
    <t>Destinado a Oficina</t>
  </si>
  <si>
    <t>Depreciación  Activo Fijo Excepto Equipo de Transporte</t>
  </si>
  <si>
    <t>Edificio</t>
  </si>
  <si>
    <t>Muebles y Equipos de Oficina</t>
  </si>
  <si>
    <t>Otros Equipos</t>
  </si>
  <si>
    <t>GASTOS DIVERSOS</t>
  </si>
  <si>
    <t>Otros impuestos y tasas</t>
  </si>
  <si>
    <t>Amortización de Otros Cargos Diferidos</t>
  </si>
  <si>
    <t>Papelería Utiles y Otros Materiales</t>
  </si>
  <si>
    <t>Papelería y Utiles de Oficina</t>
  </si>
  <si>
    <t>Materiales y Utiles de Aseo</t>
  </si>
  <si>
    <t>Papeleria de Cuentas Ordenes de Pago</t>
  </si>
  <si>
    <t>Gastos Legales</t>
  </si>
  <si>
    <t>Suscripciones y Afiliaciones</t>
  </si>
  <si>
    <t>Periódicos</t>
  </si>
  <si>
    <t>Otras Suscripciones</t>
  </si>
  <si>
    <t>Propaganda y Publicidad</t>
  </si>
  <si>
    <t>Publicidad Periodistica</t>
  </si>
  <si>
    <t>Gastos Promoción Captación de Ahorros</t>
  </si>
  <si>
    <t>Relaciones Públicas</t>
  </si>
  <si>
    <t>Aportes a otras instituciones</t>
  </si>
  <si>
    <t>Gastos Generales Diversos</t>
  </si>
  <si>
    <t>GASTOS NO OPERACIONALES</t>
  </si>
  <si>
    <t>Gastos por Provisión por Activos Riesgosos</t>
  </si>
  <si>
    <t>Constitucion de Provisiones para Cartera de Crédito</t>
  </si>
  <si>
    <t>Const. De provisión Por Rendimiento por cobrar</t>
  </si>
  <si>
    <t>Const. Por bienes Recibidos en Recuperación de Crédito</t>
  </si>
  <si>
    <t>Gastos Por Bienes Recibidos en Recuperación de Créditos</t>
  </si>
  <si>
    <t>Gastos por Mantenim. y Custodias de Bienes adjudicados</t>
  </si>
  <si>
    <t>Gastos por Ventas de Bienes</t>
  </si>
  <si>
    <t>Perdida por Deterioro por Bienes Recibido en Dación de Pago</t>
  </si>
  <si>
    <t>Perdida en Ventas de Bienes Adjudicados</t>
  </si>
  <si>
    <t>Pérdida en Ventas de Bienes Recibidos  Dación en Pago</t>
  </si>
  <si>
    <t>OTROS GASTOS NO OPERACIONALES</t>
  </si>
  <si>
    <t>Gastos no operacionales Varios</t>
  </si>
  <si>
    <t>GASTOS EXTRAORDINARIOS</t>
  </si>
  <si>
    <t>Donaciones Efectuadas por la Institución</t>
  </si>
  <si>
    <t>TOTAL DE GASTOS</t>
  </si>
  <si>
    <t>RESULTADO FINAL</t>
  </si>
  <si>
    <t>BANCO AGRICOLA DE LA REPUBLICA DOMINICANA</t>
  </si>
  <si>
    <t>DIRECCION  DE PLANEACION ESTRATEGICA</t>
  </si>
  <si>
    <t>T1</t>
  </si>
  <si>
    <t>T2</t>
  </si>
  <si>
    <t>T3</t>
  </si>
  <si>
    <t>T4</t>
  </si>
  <si>
    <t>Meta Programada</t>
  </si>
  <si>
    <t>Àrea Financiada</t>
  </si>
  <si>
    <t xml:space="preserve"> Establecimiento de estructuras y procesos de mercado para  los productos y servicios de la Institución</t>
  </si>
  <si>
    <t>Elaboración de procesos, procedimientos y funciones rediseñadas</t>
  </si>
  <si>
    <t>Documento de políticas actualizados</t>
  </si>
  <si>
    <t>Gestionar Fondos de Fideicomisos para destinos agrícolas o financiamientos especiales</t>
  </si>
  <si>
    <t>Implementación de nuevos destinos a financiar</t>
  </si>
  <si>
    <t>Destinos de financiamiento nuevos incorporados</t>
  </si>
  <si>
    <t>-Dirección de Crédito</t>
  </si>
  <si>
    <t>Sección de Relaciones Publicas y Mercadeo</t>
  </si>
  <si>
    <t>Desarrollar niveles tecnológicos que permitan ampliar el mercado de las empresas agropecuarias</t>
  </si>
  <si>
    <t>Aplicación de nuevos paquetes tecnológicos</t>
  </si>
  <si>
    <t>Informes</t>
  </si>
  <si>
    <t>Incrementar la producción de productos orgánicos y lograr su inserción en los mercados nacionales e internacionales</t>
  </si>
  <si>
    <t>-Cantidad de productos</t>
  </si>
  <si>
    <t>-Identificación de mercados</t>
  </si>
  <si>
    <t>Informe de producción de productos orgánicos</t>
  </si>
  <si>
    <t>Identificación de negocios  atractivos a clientes, factibles y rentables</t>
  </si>
  <si>
    <t>Informe de estudio</t>
  </si>
  <si>
    <t>Bancarizar mediante crédito oportuno con asistencia técnica a los pequeños productores agropecuarios</t>
  </si>
  <si>
    <t>Establecimiento de programa de acuerdo a las necesidades del cliente</t>
  </si>
  <si>
    <t>Informe de clientes atendidos con asistencia técnica</t>
  </si>
  <si>
    <t>Incentivar a través del financiamiento la formación de cadenas productivas</t>
  </si>
  <si>
    <t>Realizar cobros de manera efectiva a las cuentas por cobrar de los vinculados (Instituciones del Estado)</t>
  </si>
  <si>
    <t>Establecimiento de metas de cobros</t>
  </si>
  <si>
    <t>Pasar cartera de difícil cobros a  oficina jurídica contratada</t>
  </si>
  <si>
    <t>Clasificación de cartera</t>
  </si>
  <si>
    <t>Promover la concientización individual y colectiva de la obligación de pago oportuno de los créditos</t>
  </si>
  <si>
    <t>Cantidad de actividades realizadas de concientización</t>
  </si>
  <si>
    <t>Actividades realizadas</t>
  </si>
  <si>
    <t>Aplicar la transparencia en toda la función institucional</t>
  </si>
  <si>
    <t>Fortalecimiento Líneas de Gobierno Corporativo</t>
  </si>
  <si>
    <t>Informe enviados a la Superintendencia de Bancos y otras Instituciones del Estado</t>
  </si>
  <si>
    <t>Todas las Direcciones</t>
  </si>
  <si>
    <t>Lograr que el personal se sienta satisfecho e identificado con el Banco</t>
  </si>
  <si>
    <t>Establecimiento de sistema de incentivos al personal</t>
  </si>
  <si>
    <t>-Resultados evaluación de desempeño</t>
  </si>
  <si>
    <t>- Escala salarial por perfil de puesto y competencia</t>
  </si>
  <si>
    <t>Reforzar los valores, la comunicación y el desarrollo del personal</t>
  </si>
  <si>
    <t>Cantidad de talleres de motivación</t>
  </si>
  <si>
    <t>Disponer de adecuados controles de seguridad del sistema informático</t>
  </si>
  <si>
    <t>Fortalecimiento del sistema del control interno</t>
  </si>
  <si>
    <t>- Reportes de cantidad de casos detectados</t>
  </si>
  <si>
    <t>Monitorear el sistema aplicando procedimientos establecidos en riesgo operacional</t>
  </si>
  <si>
    <t>Implementación de un sistema de gestión integral de riesgos</t>
  </si>
  <si>
    <t>-Registro de información</t>
  </si>
  <si>
    <t>-Medición de riesgos</t>
  </si>
  <si>
    <t>RD$</t>
  </si>
  <si>
    <t xml:space="preserve"> RD$</t>
  </si>
  <si>
    <t>RESUMEN PRESUPUESTO DE INGRESOS Y GASTOS CORRIENTES</t>
  </si>
  <si>
    <t>PRESUPUESTADO</t>
  </si>
  <si>
    <t>Rendimientos por Inversiones en Valores a Negociar</t>
  </si>
  <si>
    <t xml:space="preserve">Amortización Descuentos por Invers. en valores  </t>
  </si>
  <si>
    <t>Comisiones Préstamos CONALECHE</t>
  </si>
  <si>
    <t>Comisines Prestamos CODOCAFE</t>
  </si>
  <si>
    <t>Comisiones por Facturación CDE</t>
  </si>
  <si>
    <t>Cargos por emisión de Certificaciones</t>
  </si>
  <si>
    <t>Comision por manejo de Cuentas de Ahorros</t>
  </si>
  <si>
    <t xml:space="preserve">Recuperacion de Activos Castigado </t>
  </si>
  <si>
    <t>Alquileres de bienes e inmuebles de la Institución</t>
  </si>
  <si>
    <t>Datacredito</t>
  </si>
  <si>
    <t>Seguros S/Activos Fijos Excepto  Equipo Transporte</t>
  </si>
  <si>
    <t>Medios Electricos Radio, Televisión, Redes Sociales y Medios Digitales</t>
  </si>
  <si>
    <t>Gastos por Mantenim. y Custodias de Bienes Recibidos en Dacion de Pagos</t>
  </si>
  <si>
    <t>Equipos Hardware  (300 PC)</t>
  </si>
  <si>
    <t>Adquicisión Central Telefónica</t>
  </si>
  <si>
    <t>Conectividad Alterna</t>
  </si>
  <si>
    <t>Adquicisión de nuevo Servidor para Sharepoint</t>
  </si>
  <si>
    <t>Sitio Alterno</t>
  </si>
  <si>
    <t>Cámara de Videos y Accesorios</t>
  </si>
  <si>
    <t>Cámara Fotografica y Accesorios</t>
  </si>
  <si>
    <t>Grabador para Captura de Televisión</t>
  </si>
  <si>
    <t>Puertas de Cristales</t>
  </si>
  <si>
    <t xml:space="preserve">Impresora Epson </t>
  </si>
  <si>
    <t>Impresora Epson L4150</t>
  </si>
  <si>
    <t>Sillas Secretarial</t>
  </si>
  <si>
    <t>Calculadoras Sharp</t>
  </si>
  <si>
    <t>Sillas para Cajero Pagador</t>
  </si>
  <si>
    <t>Sillas para Visitas Clientes</t>
  </si>
  <si>
    <t>Máquina Contadora de Billetes</t>
  </si>
  <si>
    <t xml:space="preserve"> </t>
  </si>
  <si>
    <t>Mobiliario de Oficina (Sillas, Archivos y Calculadora)</t>
  </si>
  <si>
    <t>Impresora Epson fx 890</t>
  </si>
  <si>
    <t>Sillas para Clientes</t>
  </si>
  <si>
    <t>Reparación del Parqueo de la Sucursal</t>
  </si>
  <si>
    <t>Remodelación sucursal y oficina de Negocios Partido</t>
  </si>
  <si>
    <t>Estufas de Mesa para Sucursal</t>
  </si>
  <si>
    <t>Sustitución  Unidad de Aires Acondicionados</t>
  </si>
  <si>
    <t>Remodelación Infraestructura Sucursal (Cerámicas)</t>
  </si>
  <si>
    <t>Adaptación Cubículos y Divisiones Areas de Negocios</t>
  </si>
  <si>
    <t>Sustitución  Mobiliario y Equipo de Oficinas</t>
  </si>
  <si>
    <t>Bancadas para Visitas</t>
  </si>
  <si>
    <t>Estufa de Mesa</t>
  </si>
  <si>
    <t>Impresora Multifunción</t>
  </si>
  <si>
    <t>Comendador</t>
  </si>
  <si>
    <t>Juegos de Bancos para Clientes</t>
  </si>
  <si>
    <t>Bancadas de Cuatro para las Visitas</t>
  </si>
  <si>
    <t>Impresora HP Laserjet (Area de Negocios)</t>
  </si>
  <si>
    <t>Construcción de Verjas de la Parte Frontal de la Sucursal</t>
  </si>
  <si>
    <t>Sillón para Cajero</t>
  </si>
  <si>
    <t>Contadora de Billetes</t>
  </si>
  <si>
    <t xml:space="preserve">Reparación de Baño </t>
  </si>
  <si>
    <t xml:space="preserve">Reparación de Techo </t>
  </si>
  <si>
    <t>Sistema de Iluminación</t>
  </si>
  <si>
    <t>Reparación del Edificio</t>
  </si>
  <si>
    <t>Remodelacion Sucursal y  Oficina de Negocios Loma Cabrera</t>
  </si>
  <si>
    <t>Microonda</t>
  </si>
  <si>
    <t>Impresoras Epson FX 890</t>
  </si>
  <si>
    <t>Remodelación Interna Oficina</t>
  </si>
  <si>
    <t xml:space="preserve">Porcentaje de Préstamos Otorgados a Consumo </t>
  </si>
  <si>
    <t>Presupuesto (RD$)</t>
  </si>
  <si>
    <t>N/A</t>
  </si>
  <si>
    <t>Preupuesto (RD$)</t>
  </si>
  <si>
    <t>PLAN OPERATIVO ANUAL 2020</t>
  </si>
  <si>
    <t>Enero 2020</t>
  </si>
  <si>
    <t>Diciembre 2020</t>
  </si>
  <si>
    <t>Resultados Esperados por Productos 2020</t>
  </si>
  <si>
    <t xml:space="preserve">           de Medida</t>
  </si>
  <si>
    <t>Distribuciòn Programa de Prèstamos 2020</t>
  </si>
  <si>
    <t>Resultados Esperados para el Producto Crédito 2020</t>
  </si>
  <si>
    <t>1,424,131 Tareas</t>
  </si>
  <si>
    <t xml:space="preserve">Total general </t>
  </si>
  <si>
    <t>Cambio de Luces</t>
  </si>
  <si>
    <t>Compra de Tinaco</t>
  </si>
  <si>
    <t>Reparación Area de la Cocina</t>
  </si>
  <si>
    <t>los cristales.</t>
  </si>
  <si>
    <t xml:space="preserve">Construcción de un garage para el vehiculo oficial de la Sucursal y el laminado de </t>
  </si>
  <si>
    <t>Abanico de Pared, para la oficina de negocio de Cabrera</t>
  </si>
  <si>
    <t>Construcción de Hoyo Tubular Tubular del Desague de la Sucursal</t>
  </si>
  <si>
    <t>Remodelación de la Edificación</t>
  </si>
  <si>
    <t>Estufa de Mesa (Sucursal)</t>
  </si>
  <si>
    <t xml:space="preserve"> Máquina Sumadora</t>
  </si>
  <si>
    <t xml:space="preserve"> Impresoras Epson L210</t>
  </si>
  <si>
    <t xml:space="preserve"> Impresoras Epson 890</t>
  </si>
  <si>
    <t xml:space="preserve"> Archivos</t>
  </si>
  <si>
    <t xml:space="preserve">Nevera </t>
  </si>
  <si>
    <t>Equipamiento de Mobiliarios para la Oficina de la Sucursal</t>
  </si>
  <si>
    <t xml:space="preserve"> Neveras  y un Bebedero</t>
  </si>
  <si>
    <t xml:space="preserve">Sillones </t>
  </si>
  <si>
    <t>Abanico</t>
  </si>
  <si>
    <t xml:space="preserve">Remodelación Oficina Valverde </t>
  </si>
  <si>
    <t>Televisor Pantalla Plana</t>
  </si>
  <si>
    <t>Tratamiento de Comejen del Edificio</t>
  </si>
  <si>
    <t>Sillón Ejecutivo</t>
  </si>
  <si>
    <t>Remodelación de Plafón</t>
  </si>
  <si>
    <t>Planta Electrica, Oficina de Negocio PLC</t>
  </si>
  <si>
    <t>Contadora de dinero Oficina Negocio PLC</t>
  </si>
  <si>
    <t>Archivos de Metal</t>
  </si>
  <si>
    <t>Sillón Secretarial</t>
  </si>
  <si>
    <t>Contadora de Dinero</t>
  </si>
  <si>
    <t>Calculadora SHARP</t>
  </si>
  <si>
    <t>Aires Acondicionados</t>
  </si>
  <si>
    <t>Contadores de Billetes</t>
  </si>
  <si>
    <t>Sillones para la Oficina de Negocios Partido y la Sucursal</t>
  </si>
  <si>
    <t>Máquina Cálculadora</t>
  </si>
  <si>
    <t>Impresora Epson WF2540 Sist. Tinta</t>
  </si>
  <si>
    <t>Impresora Epson 890</t>
  </si>
  <si>
    <t xml:space="preserve"> Nevera (uso oficina negocios partido)</t>
  </si>
  <si>
    <t xml:space="preserve"> Bebedero (uso sucursal)</t>
  </si>
  <si>
    <t>Reparación de Baños Internos</t>
  </si>
  <si>
    <t>Lamparas Led Rectangulares</t>
  </si>
  <si>
    <t>Aires Splic 24,000 BTU (Enriquillo)</t>
  </si>
  <si>
    <t>Bancadas de Cuatro Sillas (Tamayo y Enriquillo)</t>
  </si>
  <si>
    <t>Shuster para Ventanas Frontales</t>
  </si>
  <si>
    <t>Informe Adquicisión Compra de Impresora de Posteo</t>
  </si>
  <si>
    <t>Readecuación Eléctrica Datacenter</t>
  </si>
  <si>
    <t>Sistema SIEM Banco Central</t>
  </si>
  <si>
    <t>Actualización y/o Ampliación de sistema de Cámara Oficina Principal</t>
  </si>
  <si>
    <t>Sucursal Salcedo</t>
  </si>
  <si>
    <t>Oficina de Negocios Padre de las Casas</t>
  </si>
  <si>
    <t>Oficina de Negocios Tamayo</t>
  </si>
  <si>
    <t>Oficina de Negocios Duvegué</t>
  </si>
  <si>
    <t>Remodelación Sucursales y Oficinas de Negocios</t>
  </si>
  <si>
    <t>Reparación de Juntas de Expansión en Techos y Pasillos</t>
  </si>
  <si>
    <t>Reparación e Impermeabilización de Techos</t>
  </si>
  <si>
    <t>Sección Policia Especial</t>
  </si>
  <si>
    <t xml:space="preserve">Dirección de Riesgo </t>
  </si>
  <si>
    <t>Remodelación de la Sede Principal</t>
  </si>
  <si>
    <t>Y EQUIPOS DE OFICINAS PARA EL AÑO  2020</t>
  </si>
  <si>
    <t>Arrendamiento de Mobiliarios y Equipos</t>
  </si>
  <si>
    <t>Arrendamiento de Vehiculo</t>
  </si>
  <si>
    <t>Otros incentivos al personal</t>
  </si>
  <si>
    <t>Premios al personal</t>
  </si>
  <si>
    <t>Incentivos</t>
  </si>
  <si>
    <t>Cargos por Instituciones Financieras hasta un año Banreservas</t>
  </si>
  <si>
    <t>Ingresos Financ. Por creditos en cobranzas Judiciales</t>
  </si>
  <si>
    <t>AÑO 2020</t>
  </si>
  <si>
    <t>Año de la Consolidación de la Seguridad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</si>
</sst>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"/>
    <numFmt numFmtId="168" formatCode="_(* #,##0.00_);_(* \(#,##0.00\);_(* \-??_);_(@_)"/>
    <numFmt numFmtId="169" formatCode="_(* #,##0_);_(* \(#,##0\);_(* \-??_);_(@_)"/>
    <numFmt numFmtId="170" formatCode="_(* #,##0.0_);_(* \(#,##0.0\);_(* &quot;-&quot;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C45911"/>
      <name val="Calibri"/>
      <family val="2"/>
      <scheme val="minor"/>
    </font>
    <font>
      <b/>
      <sz val="14"/>
      <color rgb="FF53813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35"/>
      <name val="Arial"/>
      <family val="2"/>
    </font>
    <font>
      <b/>
      <i/>
      <sz val="22"/>
      <color theme="4" tint="-0.249977111117893"/>
      <name val="Arial"/>
      <family val="2"/>
    </font>
    <font>
      <b/>
      <sz val="24"/>
      <name val="Arial"/>
      <family val="2"/>
    </font>
    <font>
      <b/>
      <sz val="12"/>
      <color rgb="FF0033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6"/>
      <color indexed="8"/>
      <name val="Calibri"/>
      <family val="2"/>
    </font>
    <font>
      <b/>
      <sz val="16"/>
      <color indexed="12"/>
      <name val="Calibri"/>
      <family val="2"/>
    </font>
    <font>
      <sz val="16"/>
      <color indexed="8"/>
      <name val="Calibri"/>
      <family val="2"/>
    </font>
    <font>
      <sz val="16"/>
      <color rgb="FFFF0000"/>
      <name val="Calibri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rgb="FFFF0000"/>
      <name val="Arial"/>
      <family val="2"/>
    </font>
    <font>
      <sz val="12"/>
      <color rgb="FF000000"/>
      <name val="Times New Roman"/>
      <family val="1"/>
    </font>
    <font>
      <b/>
      <i/>
      <sz val="2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/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rgb="FF006600"/>
      </left>
      <right/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 style="thick">
        <color rgb="FF006600"/>
      </left>
      <right style="medium">
        <color indexed="64"/>
      </right>
      <top style="thick">
        <color rgb="FF006600"/>
      </top>
      <bottom/>
      <diagonal/>
    </border>
    <border>
      <left style="thick">
        <color rgb="FF006600"/>
      </left>
      <right style="medium">
        <color indexed="64"/>
      </right>
      <top/>
      <bottom/>
      <diagonal/>
    </border>
    <border>
      <left style="thick">
        <color rgb="FF006600"/>
      </left>
      <right style="medium">
        <color indexed="64"/>
      </right>
      <top/>
      <bottom style="thick">
        <color rgb="FF0066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6" fillId="0" borderId="0"/>
    <xf numFmtId="0" fontId="32" fillId="0" borderId="0"/>
    <xf numFmtId="43" fontId="32" fillId="0" borderId="0" applyFont="0" applyFill="0" applyBorder="0" applyAlignment="0" applyProtection="0"/>
    <xf numFmtId="168" fontId="32" fillId="0" borderId="0" applyFill="0" applyBorder="0" applyAlignment="0" applyProtection="0"/>
  </cellStyleXfs>
  <cellXfs count="3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9" fillId="5" borderId="0" xfId="2" applyFont="1" applyFill="1" applyAlignment="1"/>
    <xf numFmtId="0" fontId="28" fillId="5" borderId="0" xfId="2" applyFont="1" applyFill="1" applyAlignment="1">
      <alignment vertical="top"/>
    </xf>
    <xf numFmtId="0" fontId="27" fillId="5" borderId="0" xfId="2" applyFont="1" applyFill="1" applyAlignment="1">
      <alignment vertical="top" wrapText="1"/>
    </xf>
    <xf numFmtId="0" fontId="28" fillId="5" borderId="0" xfId="2" applyFont="1" applyFill="1" applyAlignment="1">
      <alignment horizontal="center" vertical="top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0" fillId="0" borderId="0" xfId="0" applyNumberFormat="1"/>
    <xf numFmtId="1" fontId="0" fillId="0" borderId="0" xfId="0" applyNumberFormat="1"/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165" fontId="3" fillId="0" borderId="9" xfId="0" applyNumberFormat="1" applyFont="1" applyBorder="1" applyAlignment="1">
      <alignment horizontal="center" vertical="center"/>
    </xf>
    <xf numFmtId="166" fontId="3" fillId="0" borderId="19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166" fontId="3" fillId="0" borderId="20" xfId="1" applyNumberFormat="1" applyFont="1" applyBorder="1" applyAlignment="1">
      <alignment vertical="center"/>
    </xf>
    <xf numFmtId="43" fontId="0" fillId="0" borderId="0" xfId="0" applyNumberFormat="1"/>
    <xf numFmtId="165" fontId="11" fillId="0" borderId="0" xfId="0" applyNumberFormat="1" applyFont="1" applyAlignment="1">
      <alignment horizontal="center" vertical="center" wrapText="1"/>
    </xf>
    <xf numFmtId="166" fontId="2" fillId="5" borderId="0" xfId="1" applyNumberFormat="1" applyFont="1" applyFill="1" applyBorder="1" applyAlignment="1">
      <alignment horizontal="left" vertical="center" wrapText="1"/>
    </xf>
    <xf numFmtId="43" fontId="11" fillId="0" borderId="0" xfId="0" applyNumberFormat="1" applyFont="1" applyAlignment="1">
      <alignment horizontal="center" vertical="center" wrapText="1"/>
    </xf>
    <xf numFmtId="43" fontId="11" fillId="0" borderId="0" xfId="0" applyNumberFormat="1" applyFont="1" applyAlignment="1">
      <alignment vertical="center" wrapText="1"/>
    </xf>
    <xf numFmtId="43" fontId="0" fillId="0" borderId="0" xfId="0" applyNumberFormat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3" fontId="0" fillId="0" borderId="0" xfId="0" applyNumberFormat="1"/>
    <xf numFmtId="0" fontId="32" fillId="0" borderId="0" xfId="3"/>
    <xf numFmtId="0" fontId="12" fillId="0" borderId="0" xfId="3" applyFont="1"/>
    <xf numFmtId="0" fontId="32" fillId="6" borderId="0" xfId="3" applyFill="1"/>
    <xf numFmtId="43" fontId="0" fillId="0" borderId="0" xfId="4" applyFont="1"/>
    <xf numFmtId="0" fontId="19" fillId="5" borderId="29" xfId="3" applyFont="1" applyFill="1" applyBorder="1"/>
    <xf numFmtId="164" fontId="19" fillId="5" borderId="30" xfId="4" applyNumberFormat="1" applyFont="1" applyFill="1" applyBorder="1"/>
    <xf numFmtId="0" fontId="20" fillId="5" borderId="29" xfId="3" applyFont="1" applyFill="1" applyBorder="1"/>
    <xf numFmtId="164" fontId="19" fillId="5" borderId="6" xfId="4" applyNumberFormat="1" applyFont="1" applyFill="1" applyBorder="1"/>
    <xf numFmtId="43" fontId="12" fillId="5" borderId="0" xfId="4" applyFont="1" applyFill="1"/>
    <xf numFmtId="43" fontId="23" fillId="5" borderId="0" xfId="4" applyFont="1" applyFill="1" applyBorder="1"/>
    <xf numFmtId="43" fontId="23" fillId="0" borderId="0" xfId="4" applyFont="1"/>
    <xf numFmtId="0" fontId="32" fillId="5" borderId="0" xfId="3" applyFill="1"/>
    <xf numFmtId="164" fontId="0" fillId="0" borderId="0" xfId="4" applyNumberFormat="1" applyFont="1"/>
    <xf numFmtId="0" fontId="21" fillId="5" borderId="29" xfId="3" applyFont="1" applyFill="1" applyBorder="1"/>
    <xf numFmtId="164" fontId="32" fillId="0" borderId="0" xfId="3" applyNumberFormat="1"/>
    <xf numFmtId="0" fontId="18" fillId="5" borderId="29" xfId="3" applyFont="1" applyFill="1" applyBorder="1"/>
    <xf numFmtId="164" fontId="18" fillId="5" borderId="30" xfId="4" applyNumberFormat="1" applyFont="1" applyFill="1" applyBorder="1"/>
    <xf numFmtId="0" fontId="22" fillId="5" borderId="23" xfId="3" applyFont="1" applyFill="1" applyBorder="1"/>
    <xf numFmtId="0" fontId="22" fillId="5" borderId="23" xfId="3" applyFont="1" applyFill="1" applyBorder="1" applyAlignment="1">
      <alignment horizontal="center"/>
    </xf>
    <xf numFmtId="0" fontId="15" fillId="5" borderId="6" xfId="3" applyFont="1" applyFill="1" applyBorder="1" applyAlignment="1">
      <alignment horizontal="right"/>
    </xf>
    <xf numFmtId="43" fontId="32" fillId="5" borderId="0" xfId="4" applyFont="1" applyFill="1"/>
    <xf numFmtId="164" fontId="22" fillId="5" borderId="30" xfId="4" applyNumberFormat="1" applyFont="1" applyFill="1" applyBorder="1"/>
    <xf numFmtId="43" fontId="32" fillId="0" borderId="0" xfId="3" applyNumberFormat="1"/>
    <xf numFmtId="0" fontId="19" fillId="5" borderId="0" xfId="3" applyFont="1" applyFill="1" applyBorder="1"/>
    <xf numFmtId="164" fontId="19" fillId="5" borderId="0" xfId="4" applyNumberFormat="1" applyFont="1" applyFill="1" applyBorder="1"/>
    <xf numFmtId="164" fontId="22" fillId="5" borderId="30" xfId="4" applyNumberFormat="1" applyFont="1" applyFill="1" applyBorder="1" applyAlignment="1">
      <alignment horizontal="right"/>
    </xf>
    <xf numFmtId="164" fontId="33" fillId="0" borderId="0" xfId="4" applyNumberFormat="1" applyFont="1"/>
    <xf numFmtId="43" fontId="12" fillId="0" borderId="0" xfId="3" applyNumberFormat="1" applyFont="1"/>
    <xf numFmtId="43" fontId="33" fillId="0" borderId="0" xfId="4" applyFont="1"/>
    <xf numFmtId="43" fontId="32" fillId="5" borderId="22" xfId="4" applyFont="1" applyFill="1" applyBorder="1"/>
    <xf numFmtId="164" fontId="23" fillId="5" borderId="30" xfId="4" applyNumberFormat="1" applyFont="1" applyFill="1" applyBorder="1"/>
    <xf numFmtId="164" fontId="24" fillId="5" borderId="30" xfId="4" applyNumberFormat="1" applyFont="1" applyFill="1" applyBorder="1"/>
    <xf numFmtId="164" fontId="18" fillId="5" borderId="30" xfId="3" applyNumberFormat="1" applyFont="1" applyFill="1" applyBorder="1"/>
    <xf numFmtId="164" fontId="25" fillId="5" borderId="30" xfId="4" applyNumberFormat="1" applyFont="1" applyFill="1" applyBorder="1"/>
    <xf numFmtId="0" fontId="34" fillId="0" borderId="0" xfId="3" applyFont="1"/>
    <xf numFmtId="0" fontId="33" fillId="0" borderId="0" xfId="3" applyFont="1"/>
    <xf numFmtId="164" fontId="35" fillId="5" borderId="0" xfId="3" applyNumberFormat="1" applyFont="1" applyFill="1" applyBorder="1"/>
    <xf numFmtId="1" fontId="32" fillId="0" borderId="0" xfId="3" applyNumberFormat="1"/>
    <xf numFmtId="0" fontId="36" fillId="0" borderId="0" xfId="3" applyFont="1" applyBorder="1" applyAlignment="1"/>
    <xf numFmtId="169" fontId="36" fillId="0" borderId="0" xfId="5" applyNumberFormat="1" applyFont="1" applyFill="1" applyBorder="1" applyAlignment="1" applyProtection="1"/>
    <xf numFmtId="0" fontId="37" fillId="7" borderId="0" xfId="3" applyFont="1" applyFill="1" applyBorder="1" applyAlignment="1">
      <alignment horizontal="left"/>
    </xf>
    <xf numFmtId="169" fontId="13" fillId="7" borderId="43" xfId="5" applyNumberFormat="1" applyFont="1" applyFill="1" applyBorder="1" applyAlignment="1" applyProtection="1"/>
    <xf numFmtId="0" fontId="14" fillId="7" borderId="42" xfId="3" applyFont="1" applyFill="1" applyBorder="1"/>
    <xf numFmtId="0" fontId="14" fillId="7" borderId="0" xfId="3" applyFont="1" applyFill="1" applyBorder="1"/>
    <xf numFmtId="0" fontId="13" fillId="7" borderId="0" xfId="3" applyFont="1" applyFill="1" applyBorder="1"/>
    <xf numFmtId="169" fontId="14" fillId="7" borderId="43" xfId="5" applyNumberFormat="1" applyFont="1" applyFill="1" applyBorder="1" applyAlignment="1" applyProtection="1"/>
    <xf numFmtId="169" fontId="32" fillId="0" borderId="0" xfId="3" applyNumberFormat="1"/>
    <xf numFmtId="0" fontId="14" fillId="7" borderId="45" xfId="3" applyFont="1" applyFill="1" applyBorder="1"/>
    <xf numFmtId="0" fontId="13" fillId="0" borderId="42" xfId="3" applyFont="1" applyBorder="1"/>
    <xf numFmtId="0" fontId="14" fillId="0" borderId="0" xfId="3" applyFont="1" applyBorder="1"/>
    <xf numFmtId="0" fontId="39" fillId="7" borderId="0" xfId="3" applyFont="1" applyFill="1" applyBorder="1"/>
    <xf numFmtId="0" fontId="13" fillId="0" borderId="0" xfId="3" applyFont="1" applyBorder="1"/>
    <xf numFmtId="0" fontId="13" fillId="0" borderId="44" xfId="3" applyFont="1" applyBorder="1"/>
    <xf numFmtId="0" fontId="13" fillId="0" borderId="45" xfId="3" applyFont="1" applyBorder="1"/>
    <xf numFmtId="169" fontId="13" fillId="0" borderId="46" xfId="5" applyNumberFormat="1" applyFont="1" applyFill="1" applyBorder="1" applyAlignment="1" applyProtection="1"/>
    <xf numFmtId="169" fontId="13" fillId="0" borderId="43" xfId="5" applyNumberFormat="1" applyFont="1" applyFill="1" applyBorder="1" applyAlignment="1" applyProtection="1"/>
    <xf numFmtId="0" fontId="39" fillId="0" borderId="0" xfId="3" applyFont="1" applyBorder="1"/>
    <xf numFmtId="169" fontId="14" fillId="0" borderId="43" xfId="5" applyNumberFormat="1" applyFont="1" applyFill="1" applyBorder="1" applyAlignment="1" applyProtection="1"/>
    <xf numFmtId="0" fontId="38" fillId="7" borderId="42" xfId="3" applyFont="1" applyFill="1" applyBorder="1" applyAlignment="1">
      <alignment horizontal="center"/>
    </xf>
    <xf numFmtId="0" fontId="38" fillId="7" borderId="0" xfId="3" applyFont="1" applyFill="1" applyBorder="1" applyAlignment="1">
      <alignment horizontal="center"/>
    </xf>
    <xf numFmtId="169" fontId="38" fillId="7" borderId="43" xfId="5" applyNumberFormat="1" applyFont="1" applyFill="1" applyBorder="1" applyAlignment="1" applyProtection="1">
      <alignment horizontal="center"/>
    </xf>
    <xf numFmtId="0" fontId="13" fillId="0" borderId="40" xfId="3" applyFont="1" applyBorder="1"/>
    <xf numFmtId="169" fontId="13" fillId="0" borderId="40" xfId="5" applyNumberFormat="1" applyFont="1" applyFill="1" applyBorder="1" applyAlignment="1" applyProtection="1"/>
    <xf numFmtId="169" fontId="13" fillId="0" borderId="0" xfId="5" applyNumberFormat="1" applyFont="1" applyFill="1" applyBorder="1" applyAlignment="1" applyProtection="1"/>
    <xf numFmtId="0" fontId="37" fillId="7" borderId="0" xfId="3" applyFont="1" applyFill="1" applyBorder="1"/>
    <xf numFmtId="0" fontId="14" fillId="0" borderId="0" xfId="3" applyFont="1" applyBorder="1" applyAlignment="1">
      <alignment horizontal="right"/>
    </xf>
    <xf numFmtId="0" fontId="39" fillId="0" borderId="45" xfId="3" applyFont="1" applyBorder="1"/>
    <xf numFmtId="169" fontId="14" fillId="0" borderId="46" xfId="5" applyNumberFormat="1" applyFont="1" applyFill="1" applyBorder="1" applyAlignment="1" applyProtection="1"/>
    <xf numFmtId="0" fontId="14" fillId="7" borderId="40" xfId="3" applyFont="1" applyFill="1" applyBorder="1"/>
    <xf numFmtId="169" fontId="14" fillId="0" borderId="40" xfId="5" applyNumberFormat="1" applyFont="1" applyFill="1" applyBorder="1" applyAlignment="1" applyProtection="1"/>
    <xf numFmtId="169" fontId="13" fillId="0" borderId="45" xfId="5" applyNumberFormat="1" applyFont="1" applyFill="1" applyBorder="1" applyAlignment="1" applyProtection="1"/>
    <xf numFmtId="0" fontId="13" fillId="0" borderId="39" xfId="3" applyFont="1" applyBorder="1"/>
    <xf numFmtId="169" fontId="13" fillId="0" borderId="41" xfId="5" applyNumberFormat="1" applyFont="1" applyFill="1" applyBorder="1" applyAlignment="1" applyProtection="1"/>
    <xf numFmtId="0" fontId="13" fillId="0" borderId="4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169" fontId="13" fillId="0" borderId="43" xfId="5" applyNumberFormat="1" applyFont="1" applyFill="1" applyBorder="1" applyAlignment="1" applyProtection="1">
      <alignment horizontal="center"/>
    </xf>
    <xf numFmtId="0" fontId="37" fillId="7" borderId="0" xfId="3" applyFont="1" applyFill="1" applyBorder="1" applyAlignment="1">
      <alignment horizontal="center"/>
    </xf>
    <xf numFmtId="0" fontId="13" fillId="0" borderId="48" xfId="3" applyFont="1" applyBorder="1"/>
    <xf numFmtId="0" fontId="13" fillId="0" borderId="23" xfId="3" applyFont="1" applyBorder="1"/>
    <xf numFmtId="169" fontId="13" fillId="0" borderId="49" xfId="5" applyNumberFormat="1" applyFont="1" applyFill="1" applyBorder="1" applyAlignment="1" applyProtection="1"/>
    <xf numFmtId="0" fontId="37" fillId="7" borderId="22" xfId="3" applyFont="1" applyFill="1" applyBorder="1" applyAlignment="1">
      <alignment horizontal="center"/>
    </xf>
    <xf numFmtId="0" fontId="37" fillId="7" borderId="6" xfId="3" applyFont="1" applyFill="1" applyBorder="1" applyAlignment="1">
      <alignment horizontal="center"/>
    </xf>
    <xf numFmtId="3" fontId="39" fillId="7" borderId="6" xfId="3" applyNumberFormat="1" applyFont="1" applyFill="1" applyBorder="1" applyAlignment="1">
      <alignment horizontal="right"/>
    </xf>
    <xf numFmtId="0" fontId="13" fillId="0" borderId="22" xfId="3" applyFont="1" applyBorder="1"/>
    <xf numFmtId="169" fontId="13" fillId="0" borderId="6" xfId="5" applyNumberFormat="1" applyFont="1" applyFill="1" applyBorder="1" applyAlignment="1" applyProtection="1">
      <alignment horizontal="right"/>
    </xf>
    <xf numFmtId="169" fontId="13" fillId="0" borderId="6" xfId="5" applyNumberFormat="1" applyFont="1" applyFill="1" applyBorder="1" applyAlignment="1" applyProtection="1"/>
    <xf numFmtId="169" fontId="14" fillId="0" borderId="6" xfId="5" applyNumberFormat="1" applyFont="1" applyFill="1" applyBorder="1" applyAlignment="1" applyProtection="1"/>
    <xf numFmtId="169" fontId="14" fillId="0" borderId="51" xfId="5" applyNumberFormat="1" applyFont="1" applyFill="1" applyBorder="1" applyAlignment="1" applyProtection="1"/>
    <xf numFmtId="169" fontId="0" fillId="0" borderId="0" xfId="5" applyNumberFormat="1" applyFont="1" applyFill="1" applyBorder="1" applyAlignment="1" applyProtection="1"/>
    <xf numFmtId="0" fontId="3" fillId="0" borderId="3" xfId="0" applyFont="1" applyBorder="1" applyAlignment="1">
      <alignment horizontal="justify" vertical="top" wrapText="1"/>
    </xf>
    <xf numFmtId="170" fontId="0" fillId="0" borderId="0" xfId="0" applyNumberFormat="1"/>
    <xf numFmtId="3" fontId="31" fillId="0" borderId="1" xfId="0" applyNumberFormat="1" applyFont="1" applyBorder="1" applyAlignment="1">
      <alignment vertical="top"/>
    </xf>
    <xf numFmtId="166" fontId="0" fillId="0" borderId="0" xfId="0" applyNumberFormat="1"/>
    <xf numFmtId="166" fontId="2" fillId="2" borderId="20" xfId="1" applyNumberFormat="1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9" fontId="14" fillId="0" borderId="45" xfId="5" applyNumberFormat="1" applyFont="1" applyFill="1" applyBorder="1" applyAlignment="1" applyProtection="1"/>
    <xf numFmtId="169" fontId="13" fillId="0" borderId="52" xfId="5" applyNumberFormat="1" applyFont="1" applyFill="1" applyBorder="1" applyAlignment="1" applyProtection="1"/>
    <xf numFmtId="0" fontId="13" fillId="0" borderId="53" xfId="3" applyFont="1" applyBorder="1"/>
    <xf numFmtId="169" fontId="40" fillId="0" borderId="46" xfId="5" applyNumberFormat="1" applyFont="1" applyFill="1" applyBorder="1" applyAlignment="1" applyProtection="1"/>
    <xf numFmtId="0" fontId="40" fillId="0" borderId="45" xfId="3" applyFont="1" applyBorder="1"/>
    <xf numFmtId="0" fontId="40" fillId="0" borderId="44" xfId="3" applyFont="1" applyBorder="1"/>
    <xf numFmtId="169" fontId="13" fillId="7" borderId="41" xfId="5" applyNumberFormat="1" applyFont="1" applyFill="1" applyBorder="1" applyAlignment="1" applyProtection="1"/>
    <xf numFmtId="0" fontId="37" fillId="7" borderId="40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left"/>
    </xf>
    <xf numFmtId="164" fontId="22" fillId="8" borderId="54" xfId="3" applyNumberFormat="1" applyFont="1" applyFill="1" applyBorder="1"/>
    <xf numFmtId="0" fontId="22" fillId="8" borderId="55" xfId="3" applyFont="1" applyFill="1" applyBorder="1"/>
    <xf numFmtId="164" fontId="19" fillId="8" borderId="30" xfId="4" applyNumberFormat="1" applyFont="1" applyFill="1" applyBorder="1"/>
    <xf numFmtId="0" fontId="19" fillId="8" borderId="29" xfId="3" applyFont="1" applyFill="1" applyBorder="1"/>
    <xf numFmtId="164" fontId="18" fillId="8" borderId="32" xfId="4" applyNumberFormat="1" applyFont="1" applyFill="1" applyBorder="1"/>
    <xf numFmtId="0" fontId="18" fillId="8" borderId="31" xfId="3" applyFont="1" applyFill="1" applyBorder="1"/>
    <xf numFmtId="43" fontId="12" fillId="0" borderId="0" xfId="4" applyFont="1"/>
    <xf numFmtId="164" fontId="22" fillId="8" borderId="56" xfId="4" applyNumberFormat="1" applyFont="1" applyFill="1" applyBorder="1" applyAlignment="1">
      <alignment horizontal="right"/>
    </xf>
    <xf numFmtId="0" fontId="22" fillId="8" borderId="37" xfId="3" applyFont="1" applyFill="1" applyBorder="1"/>
    <xf numFmtId="164" fontId="19" fillId="5" borderId="54" xfId="4" applyNumberFormat="1" applyFont="1" applyFill="1" applyBorder="1"/>
    <xf numFmtId="0" fontId="19" fillId="5" borderId="55" xfId="3" applyFont="1" applyFill="1" applyBorder="1"/>
    <xf numFmtId="0" fontId="19" fillId="0" borderId="55" xfId="3" applyFont="1" applyFill="1" applyBorder="1"/>
    <xf numFmtId="0" fontId="19" fillId="0" borderId="29" xfId="3" applyFont="1" applyFill="1" applyBorder="1"/>
    <xf numFmtId="43" fontId="32" fillId="9" borderId="0" xfId="4" applyFont="1" applyFill="1"/>
    <xf numFmtId="0" fontId="21" fillId="0" borderId="29" xfId="3" applyFont="1" applyFill="1" applyBorder="1"/>
    <xf numFmtId="43" fontId="12" fillId="5" borderId="22" xfId="4" applyFont="1" applyFill="1" applyBorder="1"/>
    <xf numFmtId="0" fontId="20" fillId="0" borderId="29" xfId="3" applyFont="1" applyFill="1" applyBorder="1"/>
    <xf numFmtId="0" fontId="18" fillId="0" borderId="29" xfId="3" applyFont="1" applyFill="1" applyBorder="1"/>
    <xf numFmtId="43" fontId="19" fillId="5" borderId="30" xfId="4" applyNumberFormat="1" applyFont="1" applyFill="1" applyBorder="1"/>
    <xf numFmtId="0" fontId="22" fillId="0" borderId="29" xfId="3" applyFont="1" applyFill="1" applyBorder="1"/>
    <xf numFmtId="43" fontId="43" fillId="0" borderId="0" xfId="4" applyFont="1"/>
    <xf numFmtId="0" fontId="15" fillId="0" borderId="29" xfId="3" applyFont="1" applyFill="1" applyBorder="1"/>
    <xf numFmtId="0" fontId="15" fillId="8" borderId="38" xfId="3" applyFont="1" applyFill="1" applyBorder="1" applyAlignment="1">
      <alignment horizontal="right"/>
    </xf>
    <xf numFmtId="0" fontId="15" fillId="8" borderId="37" xfId="3" applyFont="1" applyFill="1" applyBorder="1"/>
    <xf numFmtId="164" fontId="19" fillId="0" borderId="30" xfId="4" applyNumberFormat="1" applyFont="1" applyFill="1" applyBorder="1"/>
    <xf numFmtId="164" fontId="18" fillId="0" borderId="28" xfId="4" applyNumberFormat="1" applyFont="1" applyFill="1" applyBorder="1"/>
    <xf numFmtId="0" fontId="18" fillId="0" borderId="27" xfId="3" applyFont="1" applyFill="1" applyBorder="1"/>
    <xf numFmtId="0" fontId="32" fillId="0" borderId="0" xfId="3" applyBorder="1"/>
    <xf numFmtId="0" fontId="15" fillId="8" borderId="26" xfId="3" applyFont="1" applyFill="1" applyBorder="1" applyAlignment="1">
      <alignment horizontal="center"/>
    </xf>
    <xf numFmtId="0" fontId="15" fillId="8" borderId="25" xfId="3" applyFont="1" applyFill="1" applyBorder="1"/>
    <xf numFmtId="0" fontId="15" fillId="8" borderId="8" xfId="3" applyFont="1" applyFill="1" applyBorder="1" applyAlignment="1">
      <alignment horizontal="right"/>
    </xf>
    <xf numFmtId="0" fontId="15" fillId="8" borderId="24" xfId="3" applyFont="1" applyFill="1" applyBorder="1"/>
    <xf numFmtId="0" fontId="17" fillId="0" borderId="0" xfId="3" applyFont="1" applyFill="1" applyAlignment="1">
      <alignment horizontal="center"/>
    </xf>
    <xf numFmtId="0" fontId="12" fillId="0" borderId="0" xfId="3" applyFont="1" applyFill="1"/>
    <xf numFmtId="0" fontId="16" fillId="0" borderId="0" xfId="3" applyFont="1" applyFill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7" fontId="3" fillId="0" borderId="7" xfId="0" applyNumberFormat="1" applyFont="1" applyBorder="1" applyAlignment="1">
      <alignment vertical="top" wrapText="1"/>
    </xf>
    <xf numFmtId="17" fontId="3" fillId="0" borderId="4" xfId="0" applyNumberFormat="1" applyFont="1" applyBorder="1" applyAlignment="1">
      <alignment vertical="top" wrapText="1"/>
    </xf>
    <xf numFmtId="17" fontId="3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7" fontId="3" fillId="0" borderId="7" xfId="0" applyNumberFormat="1" applyFont="1" applyBorder="1" applyAlignment="1">
      <alignment horizontal="center" vertical="top" wrapText="1"/>
    </xf>
    <xf numFmtId="17" fontId="3" fillId="0" borderId="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7" fontId="3" fillId="0" borderId="4" xfId="0" applyNumberFormat="1" applyFont="1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1" fillId="0" borderId="7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164" fontId="0" fillId="0" borderId="7" xfId="1" applyNumberFormat="1" applyFont="1" applyBorder="1" applyAlignment="1">
      <alignment horizontal="center" vertical="top" wrapText="1"/>
    </xf>
    <xf numFmtId="164" fontId="0" fillId="0" borderId="4" xfId="1" applyNumberFormat="1" applyFont="1" applyBorder="1" applyAlignment="1">
      <alignment horizontal="center" vertical="top" wrapText="1"/>
    </xf>
    <xf numFmtId="164" fontId="0" fillId="0" borderId="3" xfId="1" applyNumberFormat="1" applyFont="1" applyBorder="1" applyAlignment="1">
      <alignment horizontal="center" vertical="top" wrapText="1"/>
    </xf>
    <xf numFmtId="0" fontId="31" fillId="0" borderId="7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17" fontId="3" fillId="0" borderId="7" xfId="0" applyNumberFormat="1" applyFont="1" applyBorder="1" applyAlignment="1">
      <alignment vertical="center" wrapText="1"/>
    </xf>
    <xf numFmtId="17" fontId="3" fillId="0" borderId="4" xfId="0" applyNumberFormat="1" applyFont="1" applyBorder="1" applyAlignment="1">
      <alignment vertical="center" wrapText="1"/>
    </xf>
    <xf numFmtId="17" fontId="3" fillId="0" borderId="3" xfId="0" applyNumberFormat="1" applyFont="1" applyBorder="1" applyAlignment="1">
      <alignment vertical="center" wrapText="1"/>
    </xf>
    <xf numFmtId="0" fontId="0" fillId="0" borderId="7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vertical="top" wrapText="1"/>
    </xf>
    <xf numFmtId="49" fontId="31" fillId="0" borderId="4" xfId="0" applyNumberFormat="1" applyFont="1" applyBorder="1" applyAlignment="1">
      <alignment vertical="top" wrapText="1"/>
    </xf>
    <xf numFmtId="49" fontId="31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6" fontId="3" fillId="0" borderId="7" xfId="1" applyNumberFormat="1" applyFont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5" fontId="3" fillId="0" borderId="33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167" fontId="3" fillId="0" borderId="7" xfId="1" applyNumberFormat="1" applyFont="1" applyBorder="1" applyAlignment="1">
      <alignment vertical="center"/>
    </xf>
    <xf numFmtId="167" fontId="3" fillId="0" borderId="4" xfId="1" applyNumberFormat="1" applyFont="1" applyBorder="1" applyAlignment="1">
      <alignment vertical="center"/>
    </xf>
    <xf numFmtId="167" fontId="3" fillId="0" borderId="3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7" fontId="3" fillId="0" borderId="33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0" fontId="15" fillId="0" borderId="0" xfId="3" applyFont="1" applyFill="1" applyAlignment="1">
      <alignment horizontal="center"/>
    </xf>
    <xf numFmtId="49" fontId="15" fillId="0" borderId="0" xfId="3" applyNumberFormat="1" applyFont="1" applyFill="1" applyBorder="1" applyAlignment="1">
      <alignment horizontal="center" wrapText="1"/>
    </xf>
    <xf numFmtId="0" fontId="37" fillId="7" borderId="47" xfId="3" applyFont="1" applyFill="1" applyBorder="1" applyAlignment="1">
      <alignment horizontal="center"/>
    </xf>
    <xf numFmtId="0" fontId="14" fillId="0" borderId="50" xfId="3" applyFont="1" applyBorder="1" applyAlignment="1">
      <alignment horizontal="left"/>
    </xf>
    <xf numFmtId="0" fontId="37" fillId="7" borderId="21" xfId="3" applyFont="1" applyFill="1" applyBorder="1" applyAlignment="1">
      <alignment horizontal="center"/>
    </xf>
    <xf numFmtId="0" fontId="37" fillId="7" borderId="15" xfId="3" applyFont="1" applyFill="1" applyBorder="1" applyAlignment="1">
      <alignment horizontal="center"/>
    </xf>
    <xf numFmtId="0" fontId="37" fillId="7" borderId="8" xfId="3" applyFont="1" applyFill="1" applyBorder="1" applyAlignment="1">
      <alignment horizontal="center"/>
    </xf>
    <xf numFmtId="0" fontId="14" fillId="7" borderId="47" xfId="3" applyFont="1" applyFill="1" applyBorder="1" applyAlignment="1">
      <alignment horizontal="center"/>
    </xf>
    <xf numFmtId="0" fontId="41" fillId="0" borderId="0" xfId="3" applyFont="1" applyBorder="1" applyAlignment="1">
      <alignment horizontal="center"/>
    </xf>
    <xf numFmtId="0" fontId="42" fillId="0" borderId="0" xfId="3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728383</xdr:colOff>
      <xdr:row>0</xdr:row>
      <xdr:rowOff>44823</xdr:rowOff>
    </xdr:from>
    <xdr:to>
      <xdr:col>0</xdr:col>
      <xdr:colOff>3473784</xdr:colOff>
      <xdr:row>9</xdr:row>
      <xdr:rowOff>24448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383" y="44823"/>
          <a:ext cx="2745401" cy="24316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593725</xdr:colOff>
      <xdr:row>1</xdr:row>
      <xdr:rowOff>152399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536575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622300</xdr:colOff>
      <xdr:row>2</xdr:row>
      <xdr:rowOff>200024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47650"/>
          <a:ext cx="536575" cy="523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85726</xdr:rowOff>
    </xdr:from>
    <xdr:to>
      <xdr:col>0</xdr:col>
      <xdr:colOff>603250</xdr:colOff>
      <xdr:row>2</xdr:row>
      <xdr:rowOff>209550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536575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89647</xdr:rowOff>
    </xdr:from>
    <xdr:to>
      <xdr:col>1</xdr:col>
      <xdr:colOff>600075</xdr:colOff>
      <xdr:row>2</xdr:row>
      <xdr:rowOff>168088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0471" y="89647"/>
          <a:ext cx="600075" cy="459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100853</xdr:rowOff>
    </xdr:from>
    <xdr:to>
      <xdr:col>0</xdr:col>
      <xdr:colOff>592605</xdr:colOff>
      <xdr:row>2</xdr:row>
      <xdr:rowOff>221315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00853"/>
          <a:ext cx="536575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584200</xdr:colOff>
      <xdr:row>2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536575" cy="523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536575</xdr:colOff>
      <xdr:row>3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536575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75" cy="523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tabSelected="1" zoomScale="55" zoomScaleNormal="55" workbookViewId="0">
      <selection activeCell="I31" sqref="I31"/>
    </sheetView>
  </sheetViews>
  <sheetFormatPr baseColWidth="10" defaultRowHeight="15" x14ac:dyDescent="0.25"/>
  <cols>
    <col min="1" max="1" width="105.28515625" customWidth="1"/>
    <col min="2" max="2" width="4" customWidth="1"/>
    <col min="3" max="3" width="108.140625" customWidth="1"/>
  </cols>
  <sheetData>
    <row r="1" spans="1:31" ht="30" x14ac:dyDescent="0.4">
      <c r="C1" s="34" t="s">
        <v>441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ht="27.75" x14ac:dyDescent="0.25">
      <c r="C2" s="37" t="s">
        <v>560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27.75" x14ac:dyDescent="0.25">
      <c r="C3" s="37" t="s">
        <v>442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ht="33" customHeight="1" x14ac:dyDescent="0.25">
      <c r="C4" s="330" t="s">
        <v>634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15.75" x14ac:dyDescent="0.25">
      <c r="C5" s="329"/>
    </row>
    <row r="10" spans="1:31" ht="15.75" thickBot="1" x14ac:dyDescent="0.3"/>
    <row r="11" spans="1:31" ht="33" customHeight="1" thickBot="1" x14ac:dyDescent="0.3">
      <c r="A11" s="19"/>
      <c r="B11" s="19"/>
      <c r="C11" s="23" t="s">
        <v>190</v>
      </c>
      <c r="D11" s="18"/>
    </row>
    <row r="12" spans="1:31" ht="12" customHeight="1" thickBot="1" x14ac:dyDescent="0.3">
      <c r="A12" s="19"/>
      <c r="B12" s="19"/>
      <c r="C12" s="20"/>
      <c r="D12" s="18"/>
    </row>
    <row r="13" spans="1:31" ht="33.75" customHeight="1" thickBot="1" x14ac:dyDescent="0.3">
      <c r="A13" s="19"/>
      <c r="B13" s="19"/>
      <c r="C13" s="23" t="s">
        <v>191</v>
      </c>
      <c r="D13" s="18"/>
    </row>
    <row r="14" spans="1:31" ht="35.25" customHeight="1" thickBot="1" x14ac:dyDescent="0.3">
      <c r="A14" s="33" t="s">
        <v>188</v>
      </c>
      <c r="B14" s="21"/>
      <c r="C14" s="20"/>
      <c r="D14" s="18"/>
    </row>
    <row r="15" spans="1:31" ht="33" customHeight="1" thickBot="1" x14ac:dyDescent="0.3">
      <c r="A15" s="216" t="s">
        <v>189</v>
      </c>
      <c r="B15" s="22"/>
      <c r="C15" s="23" t="s">
        <v>192</v>
      </c>
      <c r="D15" s="18"/>
      <c r="H15" s="13"/>
    </row>
    <row r="16" spans="1:31" ht="12" customHeight="1" thickBot="1" x14ac:dyDescent="0.3">
      <c r="A16" s="217"/>
      <c r="B16" s="22"/>
      <c r="C16" s="20"/>
      <c r="D16" s="18"/>
    </row>
    <row r="17" spans="1:4" ht="33" customHeight="1" thickBot="1" x14ac:dyDescent="0.3">
      <c r="A17" s="217"/>
      <c r="B17" s="22"/>
      <c r="C17" s="23" t="s">
        <v>193</v>
      </c>
      <c r="D17" s="18"/>
    </row>
    <row r="18" spans="1:4" ht="12" customHeight="1" thickBot="1" x14ac:dyDescent="0.3">
      <c r="A18" s="217"/>
      <c r="B18" s="22"/>
      <c r="C18" s="20"/>
      <c r="D18" s="18"/>
    </row>
    <row r="19" spans="1:4" ht="33" customHeight="1" thickBot="1" x14ac:dyDescent="0.3">
      <c r="A19" s="217"/>
      <c r="B19" s="22"/>
      <c r="C19" s="23" t="s">
        <v>194</v>
      </c>
      <c r="D19" s="18"/>
    </row>
    <row r="20" spans="1:4" ht="12" customHeight="1" thickBot="1" x14ac:dyDescent="0.3">
      <c r="A20" s="217"/>
      <c r="B20" s="22"/>
      <c r="C20" s="20"/>
      <c r="D20" s="18"/>
    </row>
    <row r="21" spans="1:4" ht="33" customHeight="1" thickBot="1" x14ac:dyDescent="0.3">
      <c r="A21" s="218"/>
      <c r="B21" s="22"/>
      <c r="C21" s="23" t="s">
        <v>195</v>
      </c>
      <c r="D21" s="18"/>
    </row>
    <row r="22" spans="1:4" ht="12" customHeight="1" thickBot="1" x14ac:dyDescent="0.3">
      <c r="A22" s="19"/>
      <c r="B22" s="19"/>
      <c r="C22" s="20"/>
      <c r="D22" s="18"/>
    </row>
    <row r="23" spans="1:4" ht="33" customHeight="1" thickBot="1" x14ac:dyDescent="0.3">
      <c r="A23" s="19"/>
      <c r="B23" s="19"/>
      <c r="C23" s="23" t="s">
        <v>196</v>
      </c>
      <c r="D23" s="18"/>
    </row>
    <row r="24" spans="1:4" ht="12" customHeight="1" thickBot="1" x14ac:dyDescent="0.3">
      <c r="A24" s="19"/>
      <c r="B24" s="19"/>
      <c r="C24" s="20"/>
      <c r="D24" s="18"/>
    </row>
    <row r="25" spans="1:4" ht="33" customHeight="1" thickBot="1" x14ac:dyDescent="0.3">
      <c r="A25" s="19"/>
      <c r="B25" s="19"/>
      <c r="C25" s="23" t="s">
        <v>197</v>
      </c>
      <c r="D25" s="18"/>
    </row>
    <row r="26" spans="1:4" x14ac:dyDescent="0.25">
      <c r="C26" s="18"/>
      <c r="D26" s="18"/>
    </row>
    <row r="27" spans="1:4" x14ac:dyDescent="0.25">
      <c r="C27" s="18"/>
      <c r="D27" s="18"/>
    </row>
    <row r="28" spans="1:4" x14ac:dyDescent="0.25">
      <c r="C28" s="18"/>
      <c r="D28" s="18"/>
    </row>
    <row r="29" spans="1:4" x14ac:dyDescent="0.25">
      <c r="C29" s="18"/>
      <c r="D29" s="18"/>
    </row>
    <row r="30" spans="1:4" x14ac:dyDescent="0.25">
      <c r="C30" s="18"/>
      <c r="D30" s="18"/>
    </row>
    <row r="31" spans="1:4" x14ac:dyDescent="0.25">
      <c r="C31" s="18"/>
      <c r="D31" s="18"/>
    </row>
    <row r="32" spans="1:4" x14ac:dyDescent="0.25">
      <c r="C32" s="18"/>
      <c r="D32" s="18"/>
    </row>
    <row r="33" spans="3:4" x14ac:dyDescent="0.25">
      <c r="C33" s="18"/>
      <c r="D33" s="18"/>
    </row>
    <row r="34" spans="3:4" x14ac:dyDescent="0.25">
      <c r="C34" s="18"/>
      <c r="D34" s="18"/>
    </row>
    <row r="35" spans="3:4" x14ac:dyDescent="0.25">
      <c r="C35" s="18"/>
      <c r="D35" s="18"/>
    </row>
    <row r="36" spans="3:4" x14ac:dyDescent="0.25">
      <c r="C36" s="18"/>
      <c r="D36" s="18"/>
    </row>
    <row r="37" spans="3:4" x14ac:dyDescent="0.25">
      <c r="C37" s="18"/>
      <c r="D37" s="18"/>
    </row>
    <row r="38" spans="3:4" x14ac:dyDescent="0.25">
      <c r="C38" s="18"/>
      <c r="D38" s="18"/>
    </row>
    <row r="39" spans="3:4" x14ac:dyDescent="0.25">
      <c r="C39" s="18"/>
      <c r="D39" s="18"/>
    </row>
    <row r="40" spans="3:4" x14ac:dyDescent="0.25">
      <c r="C40" s="18"/>
      <c r="D40" s="18"/>
    </row>
    <row r="41" spans="3:4" x14ac:dyDescent="0.25">
      <c r="C41" s="18"/>
      <c r="D41" s="18"/>
    </row>
    <row r="42" spans="3:4" x14ac:dyDescent="0.25">
      <c r="C42" s="18"/>
      <c r="D42" s="18"/>
    </row>
    <row r="43" spans="3:4" x14ac:dyDescent="0.25">
      <c r="C43" s="18"/>
      <c r="D43" s="18"/>
    </row>
    <row r="44" spans="3:4" x14ac:dyDescent="0.25">
      <c r="C44" s="18"/>
      <c r="D44" s="18"/>
    </row>
    <row r="45" spans="3:4" x14ac:dyDescent="0.25">
      <c r="C45" s="18"/>
      <c r="D45" s="18"/>
    </row>
    <row r="46" spans="3:4" x14ac:dyDescent="0.25">
      <c r="C46" s="18"/>
      <c r="D46" s="18"/>
    </row>
    <row r="47" spans="3:4" x14ac:dyDescent="0.25">
      <c r="C47" s="18"/>
      <c r="D47" s="18"/>
    </row>
    <row r="48" spans="3:4" x14ac:dyDescent="0.25">
      <c r="C48" s="18"/>
      <c r="D48" s="18"/>
    </row>
    <row r="49" spans="3:4" x14ac:dyDescent="0.25">
      <c r="C49" s="18"/>
      <c r="D49" s="18"/>
    </row>
    <row r="50" spans="3:4" x14ac:dyDescent="0.25">
      <c r="C50" s="18"/>
      <c r="D50" s="18"/>
    </row>
    <row r="51" spans="3:4" x14ac:dyDescent="0.25">
      <c r="C51" s="18"/>
      <c r="D51" s="18"/>
    </row>
    <row r="52" spans="3:4" x14ac:dyDescent="0.25">
      <c r="C52" s="18"/>
      <c r="D52" s="18"/>
    </row>
    <row r="53" spans="3:4" x14ac:dyDescent="0.25">
      <c r="C53" s="18"/>
      <c r="D53" s="18"/>
    </row>
    <row r="54" spans="3:4" x14ac:dyDescent="0.25">
      <c r="C54" s="18"/>
      <c r="D54" s="18"/>
    </row>
    <row r="55" spans="3:4" x14ac:dyDescent="0.25">
      <c r="C55" s="18"/>
      <c r="D55" s="18"/>
    </row>
    <row r="56" spans="3:4" x14ac:dyDescent="0.25">
      <c r="C56" s="18"/>
      <c r="D56" s="18"/>
    </row>
    <row r="57" spans="3:4" x14ac:dyDescent="0.25">
      <c r="C57" s="18"/>
      <c r="D57" s="18"/>
    </row>
    <row r="58" spans="3:4" x14ac:dyDescent="0.25">
      <c r="C58" s="18"/>
      <c r="D58" s="18"/>
    </row>
    <row r="59" spans="3:4" x14ac:dyDescent="0.25">
      <c r="C59" s="18"/>
      <c r="D59" s="18"/>
    </row>
    <row r="60" spans="3:4" x14ac:dyDescent="0.25">
      <c r="C60" s="18"/>
      <c r="D60" s="18"/>
    </row>
    <row r="61" spans="3:4" x14ac:dyDescent="0.25">
      <c r="C61" s="18"/>
      <c r="D61" s="18"/>
    </row>
    <row r="62" spans="3:4" x14ac:dyDescent="0.25">
      <c r="C62" s="18"/>
      <c r="D62" s="18"/>
    </row>
    <row r="63" spans="3:4" x14ac:dyDescent="0.25">
      <c r="C63" s="18"/>
      <c r="D63" s="18"/>
    </row>
    <row r="64" spans="3:4" x14ac:dyDescent="0.25">
      <c r="C64" s="18"/>
      <c r="D64" s="18"/>
    </row>
    <row r="65" spans="3:4" x14ac:dyDescent="0.25">
      <c r="C65" s="18"/>
      <c r="D65" s="18"/>
    </row>
    <row r="66" spans="3:4" x14ac:dyDescent="0.25">
      <c r="C66" s="18"/>
      <c r="D66" s="18"/>
    </row>
    <row r="67" spans="3:4" x14ac:dyDescent="0.25">
      <c r="C67" s="18"/>
      <c r="D67" s="18"/>
    </row>
    <row r="68" spans="3:4" x14ac:dyDescent="0.25">
      <c r="C68" s="18"/>
      <c r="D68" s="18"/>
    </row>
    <row r="69" spans="3:4" x14ac:dyDescent="0.25">
      <c r="C69" s="18"/>
      <c r="D69" s="18"/>
    </row>
    <row r="70" spans="3:4" x14ac:dyDescent="0.25">
      <c r="C70" s="18"/>
      <c r="D70" s="18"/>
    </row>
    <row r="71" spans="3:4" x14ac:dyDescent="0.25">
      <c r="C71" s="18"/>
      <c r="D71" s="18"/>
    </row>
    <row r="72" spans="3:4" x14ac:dyDescent="0.25">
      <c r="C72" s="18"/>
      <c r="D72" s="18"/>
    </row>
    <row r="73" spans="3:4" x14ac:dyDescent="0.25">
      <c r="C73" s="18"/>
      <c r="D73" s="18"/>
    </row>
    <row r="74" spans="3:4" x14ac:dyDescent="0.25">
      <c r="C74" s="18"/>
      <c r="D74" s="18"/>
    </row>
    <row r="75" spans="3:4" x14ac:dyDescent="0.25">
      <c r="C75" s="18"/>
      <c r="D75" s="18"/>
    </row>
    <row r="76" spans="3:4" x14ac:dyDescent="0.25">
      <c r="C76" s="18"/>
      <c r="D76" s="18"/>
    </row>
    <row r="77" spans="3:4" x14ac:dyDescent="0.25">
      <c r="C77" s="18"/>
      <c r="D77" s="18"/>
    </row>
    <row r="78" spans="3:4" x14ac:dyDescent="0.25">
      <c r="C78" s="18"/>
      <c r="D78" s="18"/>
    </row>
    <row r="79" spans="3:4" x14ac:dyDescent="0.25">
      <c r="C79" s="18"/>
      <c r="D79" s="18"/>
    </row>
    <row r="80" spans="3:4" x14ac:dyDescent="0.25">
      <c r="C80" s="18"/>
      <c r="D80" s="18"/>
    </row>
    <row r="81" spans="3:4" x14ac:dyDescent="0.25">
      <c r="C81" s="18"/>
      <c r="D81" s="18"/>
    </row>
    <row r="82" spans="3:4" x14ac:dyDescent="0.25">
      <c r="C82" s="18"/>
      <c r="D82" s="18"/>
    </row>
    <row r="83" spans="3:4" x14ac:dyDescent="0.25">
      <c r="C83" s="18"/>
      <c r="D83" s="18"/>
    </row>
    <row r="84" spans="3:4" x14ac:dyDescent="0.25">
      <c r="C84" s="18"/>
      <c r="D84" s="18"/>
    </row>
    <row r="85" spans="3:4" x14ac:dyDescent="0.25">
      <c r="C85" s="18"/>
      <c r="D85" s="18"/>
    </row>
    <row r="86" spans="3:4" x14ac:dyDescent="0.25">
      <c r="C86" s="18"/>
      <c r="D86" s="18"/>
    </row>
    <row r="87" spans="3:4" x14ac:dyDescent="0.25">
      <c r="C87" s="18"/>
      <c r="D87" s="18"/>
    </row>
    <row r="88" spans="3:4" x14ac:dyDescent="0.25">
      <c r="C88" s="18"/>
      <c r="D88" s="18"/>
    </row>
    <row r="89" spans="3:4" x14ac:dyDescent="0.25">
      <c r="C89" s="18"/>
      <c r="D89" s="18"/>
    </row>
    <row r="90" spans="3:4" x14ac:dyDescent="0.25">
      <c r="C90" s="18"/>
      <c r="D90" s="18"/>
    </row>
    <row r="91" spans="3:4" x14ac:dyDescent="0.25">
      <c r="C91" s="18"/>
      <c r="D91" s="18"/>
    </row>
    <row r="92" spans="3:4" x14ac:dyDescent="0.25">
      <c r="C92" s="18"/>
      <c r="D92" s="18"/>
    </row>
    <row r="93" spans="3:4" x14ac:dyDescent="0.25">
      <c r="C93" s="18"/>
      <c r="D93" s="18"/>
    </row>
    <row r="94" spans="3:4" x14ac:dyDescent="0.25">
      <c r="C94" s="18"/>
      <c r="D94" s="18"/>
    </row>
    <row r="95" spans="3:4" x14ac:dyDescent="0.25">
      <c r="C95" s="18"/>
      <c r="D95" s="18"/>
    </row>
    <row r="96" spans="3:4" x14ac:dyDescent="0.25">
      <c r="C96" s="18"/>
      <c r="D96" s="18"/>
    </row>
    <row r="97" spans="3:4" x14ac:dyDescent="0.25">
      <c r="C97" s="18"/>
      <c r="D97" s="18"/>
    </row>
    <row r="98" spans="3:4" x14ac:dyDescent="0.25">
      <c r="C98" s="18"/>
      <c r="D98" s="18"/>
    </row>
    <row r="99" spans="3:4" x14ac:dyDescent="0.25">
      <c r="C99" s="18"/>
      <c r="D99" s="18"/>
    </row>
    <row r="100" spans="3:4" x14ac:dyDescent="0.25">
      <c r="C100" s="18"/>
      <c r="D100" s="18"/>
    </row>
    <row r="101" spans="3:4" x14ac:dyDescent="0.25">
      <c r="C101" s="18"/>
      <c r="D101" s="18"/>
    </row>
    <row r="102" spans="3:4" x14ac:dyDescent="0.25">
      <c r="C102" s="18"/>
      <c r="D102" s="18"/>
    </row>
    <row r="103" spans="3:4" x14ac:dyDescent="0.25">
      <c r="C103" s="18"/>
      <c r="D103" s="18"/>
    </row>
    <row r="104" spans="3:4" x14ac:dyDescent="0.25">
      <c r="C104" s="18"/>
      <c r="D104" s="18"/>
    </row>
    <row r="105" spans="3:4" x14ac:dyDescent="0.25">
      <c r="C105" s="18"/>
      <c r="D105" s="18"/>
    </row>
    <row r="106" spans="3:4" x14ac:dyDescent="0.25">
      <c r="C106" s="18"/>
      <c r="D106" s="18"/>
    </row>
    <row r="107" spans="3:4" x14ac:dyDescent="0.25">
      <c r="C107" s="18"/>
      <c r="D107" s="18"/>
    </row>
    <row r="108" spans="3:4" x14ac:dyDescent="0.25">
      <c r="C108" s="18"/>
      <c r="D108" s="18"/>
    </row>
    <row r="109" spans="3:4" x14ac:dyDescent="0.25">
      <c r="C109" s="18"/>
      <c r="D109" s="18"/>
    </row>
    <row r="110" spans="3:4" x14ac:dyDescent="0.25">
      <c r="C110" s="18"/>
      <c r="D110" s="18"/>
    </row>
    <row r="111" spans="3:4" x14ac:dyDescent="0.25">
      <c r="C111" s="18"/>
      <c r="D111" s="18"/>
    </row>
    <row r="112" spans="3:4" x14ac:dyDescent="0.25">
      <c r="C112" s="18"/>
      <c r="D112" s="18"/>
    </row>
    <row r="113" spans="3:4" x14ac:dyDescent="0.25">
      <c r="C113" s="18"/>
      <c r="D113" s="18"/>
    </row>
    <row r="114" spans="3:4" x14ac:dyDescent="0.25">
      <c r="C114" s="18"/>
      <c r="D114" s="18"/>
    </row>
    <row r="115" spans="3:4" x14ac:dyDescent="0.25">
      <c r="C115" s="18"/>
      <c r="D115" s="18"/>
    </row>
    <row r="116" spans="3:4" x14ac:dyDescent="0.25">
      <c r="C116" s="18"/>
      <c r="D116" s="18"/>
    </row>
    <row r="117" spans="3:4" x14ac:dyDescent="0.25">
      <c r="C117" s="18"/>
      <c r="D117" s="18"/>
    </row>
    <row r="118" spans="3:4" x14ac:dyDescent="0.25">
      <c r="C118" s="18"/>
      <c r="D118" s="18"/>
    </row>
    <row r="119" spans="3:4" x14ac:dyDescent="0.25">
      <c r="C119" s="18"/>
      <c r="D119" s="18"/>
    </row>
    <row r="120" spans="3:4" x14ac:dyDescent="0.25">
      <c r="C120" s="18"/>
      <c r="D120" s="18"/>
    </row>
    <row r="121" spans="3:4" x14ac:dyDescent="0.25">
      <c r="C121" s="18"/>
      <c r="D121" s="18"/>
    </row>
    <row r="122" spans="3:4" x14ac:dyDescent="0.25">
      <c r="C122" s="18"/>
      <c r="D122" s="18"/>
    </row>
    <row r="123" spans="3:4" x14ac:dyDescent="0.25">
      <c r="C123" s="18"/>
      <c r="D123" s="18"/>
    </row>
    <row r="124" spans="3:4" x14ac:dyDescent="0.25">
      <c r="C124" s="18"/>
      <c r="D124" s="18"/>
    </row>
    <row r="125" spans="3:4" x14ac:dyDescent="0.25">
      <c r="C125" s="18"/>
      <c r="D125" s="18"/>
    </row>
    <row r="126" spans="3:4" x14ac:dyDescent="0.25">
      <c r="C126" s="18"/>
      <c r="D126" s="18"/>
    </row>
    <row r="127" spans="3:4" x14ac:dyDescent="0.25">
      <c r="C127" s="18"/>
      <c r="D127" s="18"/>
    </row>
    <row r="128" spans="3:4" x14ac:dyDescent="0.25">
      <c r="C128" s="18"/>
      <c r="D128" s="18"/>
    </row>
    <row r="129" spans="3:4" x14ac:dyDescent="0.25">
      <c r="C129" s="18"/>
      <c r="D129" s="18"/>
    </row>
    <row r="130" spans="3:4" x14ac:dyDescent="0.25">
      <c r="C130" s="18"/>
      <c r="D130" s="18"/>
    </row>
    <row r="131" spans="3:4" x14ac:dyDescent="0.25">
      <c r="C131" s="18"/>
      <c r="D131" s="18"/>
    </row>
    <row r="132" spans="3:4" x14ac:dyDescent="0.25">
      <c r="C132" s="18"/>
      <c r="D132" s="18"/>
    </row>
    <row r="133" spans="3:4" x14ac:dyDescent="0.25">
      <c r="C133" s="18"/>
      <c r="D133" s="18"/>
    </row>
    <row r="134" spans="3:4" x14ac:dyDescent="0.25">
      <c r="C134" s="18"/>
      <c r="D134" s="18"/>
    </row>
    <row r="135" spans="3:4" x14ac:dyDescent="0.25">
      <c r="C135" s="18"/>
      <c r="D135" s="18"/>
    </row>
    <row r="136" spans="3:4" x14ac:dyDescent="0.25">
      <c r="C136" s="18"/>
      <c r="D136" s="18"/>
    </row>
    <row r="137" spans="3:4" x14ac:dyDescent="0.25">
      <c r="C137" s="18"/>
      <c r="D137" s="18"/>
    </row>
    <row r="138" spans="3:4" x14ac:dyDescent="0.25">
      <c r="C138" s="18"/>
      <c r="D138" s="18"/>
    </row>
    <row r="139" spans="3:4" x14ac:dyDescent="0.25">
      <c r="C139" s="18"/>
      <c r="D139" s="18"/>
    </row>
    <row r="140" spans="3:4" x14ac:dyDescent="0.25">
      <c r="C140" s="18"/>
      <c r="D140" s="18"/>
    </row>
    <row r="141" spans="3:4" x14ac:dyDescent="0.25">
      <c r="C141" s="18"/>
      <c r="D141" s="18"/>
    </row>
    <row r="142" spans="3:4" x14ac:dyDescent="0.25">
      <c r="C142" s="18"/>
      <c r="D142" s="18"/>
    </row>
    <row r="143" spans="3:4" x14ac:dyDescent="0.25">
      <c r="C143" s="18"/>
      <c r="D143" s="18"/>
    </row>
    <row r="144" spans="3:4" x14ac:dyDescent="0.25">
      <c r="C144" s="18"/>
      <c r="D144" s="18"/>
    </row>
    <row r="145" spans="3:4" x14ac:dyDescent="0.25">
      <c r="C145" s="18"/>
      <c r="D145" s="18"/>
    </row>
    <row r="146" spans="3:4" x14ac:dyDescent="0.25">
      <c r="C146" s="18"/>
      <c r="D146" s="18"/>
    </row>
    <row r="147" spans="3:4" x14ac:dyDescent="0.25">
      <c r="C147" s="18"/>
      <c r="D147" s="18"/>
    </row>
    <row r="148" spans="3:4" x14ac:dyDescent="0.25">
      <c r="C148" s="18"/>
      <c r="D148" s="18"/>
    </row>
    <row r="149" spans="3:4" x14ac:dyDescent="0.25">
      <c r="C149" s="18"/>
      <c r="D149" s="18"/>
    </row>
    <row r="150" spans="3:4" x14ac:dyDescent="0.25">
      <c r="C150" s="18"/>
      <c r="D150" s="18"/>
    </row>
    <row r="151" spans="3:4" x14ac:dyDescent="0.25">
      <c r="C151" s="18"/>
      <c r="D151" s="18"/>
    </row>
    <row r="152" spans="3:4" x14ac:dyDescent="0.25">
      <c r="C152" s="18"/>
      <c r="D152" s="18"/>
    </row>
    <row r="153" spans="3:4" x14ac:dyDescent="0.25">
      <c r="C153" s="18"/>
      <c r="D153" s="18"/>
    </row>
    <row r="154" spans="3:4" x14ac:dyDescent="0.25">
      <c r="C154" s="18"/>
      <c r="D154" s="18"/>
    </row>
    <row r="155" spans="3:4" x14ac:dyDescent="0.25">
      <c r="C155" s="18"/>
      <c r="D155" s="18"/>
    </row>
    <row r="156" spans="3:4" x14ac:dyDescent="0.25">
      <c r="C156" s="18"/>
      <c r="D156" s="18"/>
    </row>
    <row r="157" spans="3:4" x14ac:dyDescent="0.25">
      <c r="C157" s="18"/>
      <c r="D157" s="18"/>
    </row>
    <row r="158" spans="3:4" x14ac:dyDescent="0.25">
      <c r="C158" s="18"/>
      <c r="D158" s="18"/>
    </row>
    <row r="159" spans="3:4" x14ac:dyDescent="0.25">
      <c r="C159" s="18"/>
      <c r="D159" s="18"/>
    </row>
    <row r="160" spans="3:4" x14ac:dyDescent="0.25">
      <c r="C160" s="18"/>
      <c r="D160" s="18"/>
    </row>
    <row r="161" spans="3:4" x14ac:dyDescent="0.25">
      <c r="C161" s="18"/>
      <c r="D161" s="18"/>
    </row>
    <row r="162" spans="3:4" x14ac:dyDescent="0.25">
      <c r="C162" s="18"/>
      <c r="D162" s="18"/>
    </row>
    <row r="163" spans="3:4" x14ac:dyDescent="0.25">
      <c r="C163" s="18"/>
      <c r="D163" s="18"/>
    </row>
    <row r="164" spans="3:4" x14ac:dyDescent="0.25">
      <c r="C164" s="18"/>
      <c r="D164" s="18"/>
    </row>
    <row r="165" spans="3:4" x14ac:dyDescent="0.25">
      <c r="C165" s="18"/>
      <c r="D165" s="18"/>
    </row>
    <row r="166" spans="3:4" x14ac:dyDescent="0.25">
      <c r="C166" s="18"/>
      <c r="D166" s="18"/>
    </row>
    <row r="167" spans="3:4" x14ac:dyDescent="0.25">
      <c r="C167" s="18"/>
      <c r="D167" s="18"/>
    </row>
    <row r="168" spans="3:4" x14ac:dyDescent="0.25">
      <c r="C168" s="18"/>
      <c r="D168" s="18"/>
    </row>
    <row r="169" spans="3:4" x14ac:dyDescent="0.25">
      <c r="C169" s="18"/>
      <c r="D169" s="18"/>
    </row>
    <row r="170" spans="3:4" x14ac:dyDescent="0.25">
      <c r="C170" s="18"/>
      <c r="D170" s="18"/>
    </row>
    <row r="171" spans="3:4" x14ac:dyDescent="0.25">
      <c r="C171" s="18"/>
      <c r="D171" s="18"/>
    </row>
    <row r="172" spans="3:4" x14ac:dyDescent="0.25">
      <c r="C172" s="18"/>
      <c r="D172" s="18"/>
    </row>
    <row r="173" spans="3:4" x14ac:dyDescent="0.25">
      <c r="C173" s="18"/>
      <c r="D173" s="18"/>
    </row>
    <row r="174" spans="3:4" x14ac:dyDescent="0.25">
      <c r="C174" s="18"/>
      <c r="D174" s="18"/>
    </row>
    <row r="175" spans="3:4" x14ac:dyDescent="0.25">
      <c r="C175" s="18"/>
      <c r="D175" s="18"/>
    </row>
    <row r="176" spans="3:4" x14ac:dyDescent="0.25">
      <c r="C176" s="18"/>
      <c r="D176" s="18"/>
    </row>
    <row r="177" spans="3:4" x14ac:dyDescent="0.25">
      <c r="C177" s="18"/>
      <c r="D177" s="18"/>
    </row>
    <row r="178" spans="3:4" x14ac:dyDescent="0.25">
      <c r="C178" s="18"/>
      <c r="D178" s="18"/>
    </row>
    <row r="179" spans="3:4" x14ac:dyDescent="0.25">
      <c r="C179" s="18"/>
      <c r="D179" s="18"/>
    </row>
    <row r="180" spans="3:4" x14ac:dyDescent="0.25">
      <c r="C180" s="18"/>
      <c r="D180" s="18"/>
    </row>
    <row r="181" spans="3:4" x14ac:dyDescent="0.25">
      <c r="C181" s="18"/>
      <c r="D181" s="18"/>
    </row>
    <row r="182" spans="3:4" x14ac:dyDescent="0.25">
      <c r="C182" s="18"/>
      <c r="D182" s="18"/>
    </row>
    <row r="183" spans="3:4" x14ac:dyDescent="0.25">
      <c r="C183" s="18"/>
      <c r="D183" s="18"/>
    </row>
    <row r="184" spans="3:4" x14ac:dyDescent="0.25">
      <c r="C184" s="18"/>
      <c r="D184" s="18"/>
    </row>
    <row r="185" spans="3:4" x14ac:dyDescent="0.25">
      <c r="C185" s="18"/>
      <c r="D185" s="18"/>
    </row>
    <row r="186" spans="3:4" x14ac:dyDescent="0.25">
      <c r="C186" s="18"/>
      <c r="D186" s="18"/>
    </row>
    <row r="187" spans="3:4" x14ac:dyDescent="0.25">
      <c r="C187" s="18"/>
      <c r="D187" s="18"/>
    </row>
    <row r="188" spans="3:4" x14ac:dyDescent="0.25">
      <c r="C188" s="18"/>
      <c r="D188" s="18"/>
    </row>
    <row r="189" spans="3:4" x14ac:dyDescent="0.25">
      <c r="C189" s="18"/>
      <c r="D189" s="18"/>
    </row>
    <row r="190" spans="3:4" x14ac:dyDescent="0.25">
      <c r="C190" s="18"/>
      <c r="D190" s="18"/>
    </row>
    <row r="191" spans="3:4" x14ac:dyDescent="0.25">
      <c r="C191" s="18"/>
      <c r="D191" s="18"/>
    </row>
    <row r="192" spans="3:4" x14ac:dyDescent="0.25">
      <c r="C192" s="18"/>
      <c r="D192" s="18"/>
    </row>
    <row r="193" spans="3:4" x14ac:dyDescent="0.25">
      <c r="C193" s="18"/>
      <c r="D193" s="18"/>
    </row>
    <row r="194" spans="3:4" x14ac:dyDescent="0.25">
      <c r="C194" s="18"/>
      <c r="D194" s="18"/>
    </row>
    <row r="195" spans="3:4" x14ac:dyDescent="0.25">
      <c r="C195" s="18"/>
      <c r="D195" s="18"/>
    </row>
    <row r="196" spans="3:4" x14ac:dyDescent="0.25">
      <c r="C196" s="18"/>
      <c r="D196" s="18"/>
    </row>
    <row r="197" spans="3:4" x14ac:dyDescent="0.25">
      <c r="C197" s="18"/>
      <c r="D197" s="18"/>
    </row>
    <row r="198" spans="3:4" x14ac:dyDescent="0.25">
      <c r="C198" s="18"/>
      <c r="D198" s="18"/>
    </row>
    <row r="199" spans="3:4" x14ac:dyDescent="0.25">
      <c r="C199" s="18"/>
      <c r="D199" s="18"/>
    </row>
    <row r="200" spans="3:4" x14ac:dyDescent="0.25">
      <c r="C200" s="18"/>
      <c r="D200" s="18"/>
    </row>
    <row r="201" spans="3:4" x14ac:dyDescent="0.25">
      <c r="C201" s="18"/>
      <c r="D201" s="18"/>
    </row>
    <row r="202" spans="3:4" x14ac:dyDescent="0.25">
      <c r="C202" s="18"/>
      <c r="D202" s="18"/>
    </row>
    <row r="203" spans="3:4" x14ac:dyDescent="0.25">
      <c r="C203" s="18"/>
      <c r="D203" s="18"/>
    </row>
    <row r="204" spans="3:4" x14ac:dyDescent="0.25">
      <c r="C204" s="18"/>
      <c r="D204" s="18"/>
    </row>
    <row r="205" spans="3:4" x14ac:dyDescent="0.25">
      <c r="C205" s="18"/>
      <c r="D205" s="18"/>
    </row>
    <row r="206" spans="3:4" x14ac:dyDescent="0.25">
      <c r="C206" s="18"/>
      <c r="D206" s="18"/>
    </row>
    <row r="207" spans="3:4" x14ac:dyDescent="0.25">
      <c r="C207" s="18"/>
      <c r="D207" s="18"/>
    </row>
    <row r="208" spans="3:4" x14ac:dyDescent="0.25">
      <c r="C208" s="18"/>
      <c r="D208" s="18"/>
    </row>
    <row r="209" spans="3:4" x14ac:dyDescent="0.25">
      <c r="C209" s="18"/>
      <c r="D209" s="18"/>
    </row>
    <row r="210" spans="3:4" x14ac:dyDescent="0.25">
      <c r="C210" s="18"/>
      <c r="D210" s="18"/>
    </row>
    <row r="211" spans="3:4" x14ac:dyDescent="0.25">
      <c r="C211" s="18"/>
      <c r="D211" s="18"/>
    </row>
    <row r="212" spans="3:4" x14ac:dyDescent="0.25">
      <c r="C212" s="18"/>
      <c r="D212" s="18"/>
    </row>
    <row r="213" spans="3:4" x14ac:dyDescent="0.25">
      <c r="C213" s="18"/>
      <c r="D213" s="18"/>
    </row>
    <row r="214" spans="3:4" x14ac:dyDescent="0.25">
      <c r="C214" s="18"/>
      <c r="D214" s="18"/>
    </row>
    <row r="215" spans="3:4" x14ac:dyDescent="0.25">
      <c r="C215" s="18"/>
      <c r="D215" s="18"/>
    </row>
    <row r="216" spans="3:4" x14ac:dyDescent="0.25">
      <c r="C216" s="18"/>
      <c r="D216" s="18"/>
    </row>
    <row r="217" spans="3:4" x14ac:dyDescent="0.25">
      <c r="C217" s="18"/>
      <c r="D217" s="18"/>
    </row>
    <row r="218" spans="3:4" x14ac:dyDescent="0.25">
      <c r="C218" s="18"/>
      <c r="D218" s="18"/>
    </row>
    <row r="219" spans="3:4" x14ac:dyDescent="0.25">
      <c r="C219" s="18"/>
      <c r="D219" s="18"/>
    </row>
    <row r="220" spans="3:4" x14ac:dyDescent="0.25">
      <c r="C220" s="18"/>
      <c r="D220" s="18"/>
    </row>
    <row r="221" spans="3:4" x14ac:dyDescent="0.25">
      <c r="C221" s="18"/>
      <c r="D221" s="18"/>
    </row>
    <row r="222" spans="3:4" x14ac:dyDescent="0.25">
      <c r="C222" s="18"/>
      <c r="D222" s="18"/>
    </row>
    <row r="223" spans="3:4" x14ac:dyDescent="0.25">
      <c r="C223" s="18"/>
      <c r="D223" s="18"/>
    </row>
    <row r="224" spans="3:4" x14ac:dyDescent="0.25">
      <c r="C224" s="18"/>
      <c r="D224" s="18"/>
    </row>
    <row r="225" spans="3:4" x14ac:dyDescent="0.25">
      <c r="C225" s="18"/>
      <c r="D225" s="18"/>
    </row>
    <row r="226" spans="3:4" x14ac:dyDescent="0.25">
      <c r="C226" s="18"/>
      <c r="D226" s="18"/>
    </row>
    <row r="227" spans="3:4" x14ac:dyDescent="0.25">
      <c r="C227" s="18"/>
      <c r="D227" s="18"/>
    </row>
    <row r="228" spans="3:4" x14ac:dyDescent="0.25">
      <c r="C228" s="18"/>
      <c r="D228" s="18"/>
    </row>
    <row r="229" spans="3:4" x14ac:dyDescent="0.25">
      <c r="C229" s="18"/>
      <c r="D229" s="18"/>
    </row>
    <row r="230" spans="3:4" x14ac:dyDescent="0.25">
      <c r="C230" s="18"/>
      <c r="D230" s="18"/>
    </row>
    <row r="231" spans="3:4" x14ac:dyDescent="0.25">
      <c r="C231" s="18"/>
      <c r="D231" s="18"/>
    </row>
    <row r="232" spans="3:4" x14ac:dyDescent="0.25">
      <c r="C232" s="18"/>
      <c r="D232" s="18"/>
    </row>
    <row r="233" spans="3:4" x14ac:dyDescent="0.25">
      <c r="C233" s="18"/>
      <c r="D233" s="18"/>
    </row>
    <row r="234" spans="3:4" x14ac:dyDescent="0.25">
      <c r="C234" s="18"/>
      <c r="D234" s="18"/>
    </row>
    <row r="235" spans="3:4" x14ac:dyDescent="0.25">
      <c r="C235" s="18"/>
      <c r="D235" s="18"/>
    </row>
    <row r="236" spans="3:4" x14ac:dyDescent="0.25">
      <c r="C236" s="18"/>
      <c r="D236" s="18"/>
    </row>
    <row r="237" spans="3:4" x14ac:dyDescent="0.25">
      <c r="C237" s="18"/>
      <c r="D237" s="18"/>
    </row>
    <row r="238" spans="3:4" x14ac:dyDescent="0.25">
      <c r="C238" s="18"/>
      <c r="D238" s="18"/>
    </row>
    <row r="239" spans="3:4" x14ac:dyDescent="0.25">
      <c r="C239" s="18"/>
      <c r="D239" s="18"/>
    </row>
    <row r="240" spans="3:4" x14ac:dyDescent="0.25">
      <c r="C240" s="18"/>
      <c r="D240" s="18"/>
    </row>
    <row r="241" spans="3:4" x14ac:dyDescent="0.25">
      <c r="C241" s="18"/>
      <c r="D241" s="18"/>
    </row>
    <row r="242" spans="3:4" x14ac:dyDescent="0.25">
      <c r="C242" s="18"/>
      <c r="D242" s="18"/>
    </row>
    <row r="243" spans="3:4" x14ac:dyDescent="0.25">
      <c r="C243" s="18"/>
      <c r="D243" s="18"/>
    </row>
    <row r="244" spans="3:4" x14ac:dyDescent="0.25">
      <c r="C244" s="18"/>
      <c r="D244" s="18"/>
    </row>
    <row r="245" spans="3:4" x14ac:dyDescent="0.25">
      <c r="C245" s="18"/>
      <c r="D245" s="18"/>
    </row>
    <row r="246" spans="3:4" x14ac:dyDescent="0.25">
      <c r="C246" s="18"/>
      <c r="D246" s="18"/>
    </row>
    <row r="247" spans="3:4" x14ac:dyDescent="0.25">
      <c r="C247" s="18"/>
      <c r="D247" s="18"/>
    </row>
    <row r="248" spans="3:4" x14ac:dyDescent="0.25">
      <c r="C248" s="18"/>
      <c r="D248" s="18"/>
    </row>
  </sheetData>
  <mergeCells count="1">
    <mergeCell ref="A15:A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2" sqref="H22"/>
    </sheetView>
  </sheetViews>
  <sheetFormatPr baseColWidth="10" defaultRowHeight="15" x14ac:dyDescent="0.25"/>
  <cols>
    <col min="1" max="1" width="23.28515625" customWidth="1"/>
    <col min="2" max="2" width="22.85546875" customWidth="1"/>
    <col min="3" max="3" width="38.42578125" customWidth="1"/>
    <col min="4" max="7" width="15.5703125" bestFit="1" customWidth="1"/>
    <col min="8" max="8" width="15.140625" bestFit="1" customWidth="1"/>
  </cols>
  <sheetData>
    <row r="1" spans="1:8" ht="31.5" customHeight="1" x14ac:dyDescent="0.25">
      <c r="A1" s="286" t="s">
        <v>187</v>
      </c>
      <c r="B1" s="286"/>
      <c r="C1" s="286"/>
      <c r="D1" s="286"/>
      <c r="E1" s="286"/>
      <c r="F1" s="286"/>
      <c r="G1" s="286"/>
    </row>
    <row r="2" spans="1:8" ht="16.5" customHeight="1" thickBot="1" x14ac:dyDescent="0.3">
      <c r="A2" s="285" t="s">
        <v>563</v>
      </c>
      <c r="B2" s="285"/>
      <c r="C2" s="285"/>
      <c r="D2" s="285"/>
      <c r="E2" s="285"/>
      <c r="F2" s="285"/>
      <c r="G2" s="285"/>
    </row>
    <row r="3" spans="1:8" ht="17.25" thickTop="1" thickBot="1" x14ac:dyDescent="0.3">
      <c r="A3" s="310" t="s">
        <v>154</v>
      </c>
      <c r="B3" s="15" t="s">
        <v>155</v>
      </c>
      <c r="C3" s="310">
        <v>2020</v>
      </c>
      <c r="D3" s="301" t="s">
        <v>447</v>
      </c>
      <c r="E3" s="302"/>
      <c r="F3" s="302"/>
      <c r="G3" s="303"/>
    </row>
    <row r="4" spans="1:8" ht="16.5" thickBot="1" x14ac:dyDescent="0.3">
      <c r="A4" s="311"/>
      <c r="B4" s="16" t="s">
        <v>564</v>
      </c>
      <c r="C4" s="311"/>
      <c r="D4" s="38" t="s">
        <v>443</v>
      </c>
      <c r="E4" s="38" t="s">
        <v>444</v>
      </c>
      <c r="F4" s="38" t="s">
        <v>445</v>
      </c>
      <c r="G4" s="38" t="s">
        <v>446</v>
      </c>
    </row>
    <row r="5" spans="1:8" ht="49.5" customHeight="1" thickTop="1" thickBot="1" x14ac:dyDescent="0.3">
      <c r="A5" s="17" t="s">
        <v>186</v>
      </c>
      <c r="B5" s="17" t="s">
        <v>156</v>
      </c>
      <c r="C5" s="59">
        <v>24447.7</v>
      </c>
      <c r="D5" s="60">
        <f>C5*0.15</f>
        <v>3667.1550000000002</v>
      </c>
      <c r="E5" s="61">
        <f>C5*0.25</f>
        <v>6111.9250000000002</v>
      </c>
      <c r="F5" s="62">
        <f>C5*0.2</f>
        <v>4889.54</v>
      </c>
      <c r="G5" s="61">
        <f>C5*0.4</f>
        <v>9779.08</v>
      </c>
      <c r="H5" s="48"/>
    </row>
    <row r="6" spans="1:8" ht="15.75" thickTop="1" x14ac:dyDescent="0.25">
      <c r="A6" s="282" t="s">
        <v>448</v>
      </c>
      <c r="B6" s="282" t="s">
        <v>157</v>
      </c>
      <c r="C6" s="287">
        <v>1498054</v>
      </c>
      <c r="D6" s="290">
        <f>C6*0.15</f>
        <v>224708.1</v>
      </c>
      <c r="E6" s="290">
        <f>C6*0.25</f>
        <v>374513.5</v>
      </c>
      <c r="F6" s="290">
        <f>C6*0.2</f>
        <v>299610.8</v>
      </c>
      <c r="G6" s="290">
        <f>C6*0.4</f>
        <v>599221.6</v>
      </c>
      <c r="H6" s="48"/>
    </row>
    <row r="7" spans="1:8" x14ac:dyDescent="0.25">
      <c r="A7" s="283"/>
      <c r="B7" s="283"/>
      <c r="C7" s="288"/>
      <c r="D7" s="291"/>
      <c r="E7" s="291"/>
      <c r="F7" s="291"/>
      <c r="G7" s="291"/>
      <c r="H7" s="48"/>
    </row>
    <row r="8" spans="1:8" ht="16.5" customHeight="1" thickBot="1" x14ac:dyDescent="0.3">
      <c r="A8" s="284"/>
      <c r="B8" s="284"/>
      <c r="C8" s="289"/>
      <c r="D8" s="292"/>
      <c r="E8" s="292"/>
      <c r="F8" s="292"/>
      <c r="G8" s="292"/>
    </row>
    <row r="9" spans="1:8" ht="16.5" customHeight="1" thickTop="1" x14ac:dyDescent="0.25">
      <c r="A9" s="282" t="s">
        <v>158</v>
      </c>
      <c r="B9" s="282" t="s">
        <v>156</v>
      </c>
      <c r="C9" s="312">
        <v>150.30000000000001</v>
      </c>
      <c r="D9" s="304">
        <f>C9*0.15</f>
        <v>22.545000000000002</v>
      </c>
      <c r="E9" s="304">
        <f>C9*0.25</f>
        <v>37.575000000000003</v>
      </c>
      <c r="F9" s="304">
        <f>C9*0.2</f>
        <v>30.060000000000002</v>
      </c>
      <c r="G9" s="304">
        <f>C9*0.4</f>
        <v>60.120000000000005</v>
      </c>
      <c r="H9" s="48"/>
    </row>
    <row r="10" spans="1:8" x14ac:dyDescent="0.25">
      <c r="A10" s="283"/>
      <c r="B10" s="283"/>
      <c r="C10" s="313"/>
      <c r="D10" s="305"/>
      <c r="E10" s="305"/>
      <c r="F10" s="305"/>
      <c r="G10" s="305"/>
    </row>
    <row r="11" spans="1:8" ht="15.75" thickBot="1" x14ac:dyDescent="0.3">
      <c r="A11" s="284"/>
      <c r="B11" s="284"/>
      <c r="C11" s="314"/>
      <c r="D11" s="306"/>
      <c r="E11" s="306"/>
      <c r="F11" s="306"/>
      <c r="G11" s="306"/>
    </row>
    <row r="12" spans="1:8" ht="16.5" customHeight="1" thickTop="1" x14ac:dyDescent="0.25">
      <c r="A12" s="282" t="s">
        <v>159</v>
      </c>
      <c r="B12" s="282" t="s">
        <v>156</v>
      </c>
      <c r="C12" s="298">
        <v>1340</v>
      </c>
      <c r="D12" s="307">
        <f>C12*0.15</f>
        <v>201</v>
      </c>
      <c r="E12" s="307">
        <f>C12*0.25</f>
        <v>335</v>
      </c>
      <c r="F12" s="307">
        <f>C12*0.2</f>
        <v>268</v>
      </c>
      <c r="G12" s="307">
        <f>C12*0.4</f>
        <v>536</v>
      </c>
    </row>
    <row r="13" spans="1:8" x14ac:dyDescent="0.25">
      <c r="A13" s="283"/>
      <c r="B13" s="283"/>
      <c r="C13" s="299"/>
      <c r="D13" s="308"/>
      <c r="E13" s="308"/>
      <c r="F13" s="308"/>
      <c r="G13" s="308"/>
    </row>
    <row r="14" spans="1:8" ht="15.75" thickBot="1" x14ac:dyDescent="0.3">
      <c r="A14" s="284"/>
      <c r="B14" s="284"/>
      <c r="C14" s="300"/>
      <c r="D14" s="309"/>
      <c r="E14" s="309"/>
      <c r="F14" s="309"/>
      <c r="G14" s="309"/>
    </row>
    <row r="15" spans="1:8" ht="30.75" customHeight="1" thickTop="1" x14ac:dyDescent="0.25">
      <c r="A15" s="282" t="s">
        <v>160</v>
      </c>
      <c r="B15" s="282" t="s">
        <v>161</v>
      </c>
      <c r="C15" s="298">
        <v>254.1</v>
      </c>
      <c r="D15" s="293">
        <f>C15*0.15</f>
        <v>38.114999999999995</v>
      </c>
      <c r="E15" s="293">
        <f>C15*0.25</f>
        <v>63.524999999999999</v>
      </c>
      <c r="F15" s="293">
        <f>C15*0.2</f>
        <v>50.82</v>
      </c>
      <c r="G15" s="293">
        <f>C15*0.4</f>
        <v>101.64</v>
      </c>
    </row>
    <row r="16" spans="1:8" ht="15.75" thickBot="1" x14ac:dyDescent="0.3">
      <c r="A16" s="284"/>
      <c r="B16" s="284"/>
      <c r="C16" s="300"/>
      <c r="D16" s="294"/>
      <c r="E16" s="294"/>
      <c r="F16" s="294"/>
      <c r="G16" s="294"/>
      <c r="H16" s="49"/>
    </row>
    <row r="17" spans="1:8" ht="16.5" customHeight="1" thickTop="1" x14ac:dyDescent="0.25">
      <c r="A17" s="282" t="s">
        <v>162</v>
      </c>
      <c r="B17" s="282" t="s">
        <v>156</v>
      </c>
      <c r="C17" s="298">
        <v>21258.5</v>
      </c>
      <c r="D17" s="295">
        <f>C17*0.15</f>
        <v>3188.7750000000001</v>
      </c>
      <c r="E17" s="295">
        <f>C17*0.25</f>
        <v>5314.625</v>
      </c>
      <c r="F17" s="295">
        <f>C17*0.2</f>
        <v>4251.7</v>
      </c>
      <c r="G17" s="295">
        <f>C17*0.4</f>
        <v>8503.4</v>
      </c>
      <c r="H17" s="168"/>
    </row>
    <row r="18" spans="1:8" x14ac:dyDescent="0.25">
      <c r="A18" s="283"/>
      <c r="B18" s="283"/>
      <c r="C18" s="299"/>
      <c r="D18" s="296"/>
      <c r="E18" s="296"/>
      <c r="F18" s="296"/>
      <c r="G18" s="296"/>
      <c r="H18" s="63"/>
    </row>
    <row r="19" spans="1:8" ht="15.75" customHeight="1" thickBot="1" x14ac:dyDescent="0.3">
      <c r="A19" s="284"/>
      <c r="B19" s="284"/>
      <c r="C19" s="300"/>
      <c r="D19" s="297"/>
      <c r="E19" s="297"/>
      <c r="F19" s="297"/>
      <c r="G19" s="297"/>
      <c r="H19" s="49"/>
    </row>
    <row r="20" spans="1:8" ht="15.75" thickTop="1" x14ac:dyDescent="0.25"/>
  </sheetData>
  <mergeCells count="40">
    <mergeCell ref="A15:A16"/>
    <mergeCell ref="B15:B16"/>
    <mergeCell ref="C15:C16"/>
    <mergeCell ref="A12:A14"/>
    <mergeCell ref="A3:A4"/>
    <mergeCell ref="C3:C4"/>
    <mergeCell ref="B9:B11"/>
    <mergeCell ref="C9:C11"/>
    <mergeCell ref="A9:A11"/>
    <mergeCell ref="B17:B19"/>
    <mergeCell ref="C17:C19"/>
    <mergeCell ref="D3:G3"/>
    <mergeCell ref="B12:B14"/>
    <mergeCell ref="C12:C14"/>
    <mergeCell ref="F17:F19"/>
    <mergeCell ref="G17:G19"/>
    <mergeCell ref="D9:D11"/>
    <mergeCell ref="E9:E11"/>
    <mergeCell ref="F9:F11"/>
    <mergeCell ref="G9:G11"/>
    <mergeCell ref="D12:D14"/>
    <mergeCell ref="E12:E14"/>
    <mergeCell ref="F12:F14"/>
    <mergeCell ref="G12:G14"/>
    <mergeCell ref="A17:A19"/>
    <mergeCell ref="A2:G2"/>
    <mergeCell ref="A1:G1"/>
    <mergeCell ref="A6:A8"/>
    <mergeCell ref="B6:B8"/>
    <mergeCell ref="C6:C8"/>
    <mergeCell ref="D6:D8"/>
    <mergeCell ref="E6:E8"/>
    <mergeCell ref="F6:F8"/>
    <mergeCell ref="G6:G8"/>
    <mergeCell ref="D15:D16"/>
    <mergeCell ref="E15:E16"/>
    <mergeCell ref="F15:F16"/>
    <mergeCell ref="G15:G16"/>
    <mergeCell ref="D17:D19"/>
    <mergeCell ref="E17:E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opLeftCell="A2" workbookViewId="0">
      <selection activeCell="J25" sqref="J25"/>
    </sheetView>
  </sheetViews>
  <sheetFormatPr baseColWidth="10" defaultRowHeight="15" x14ac:dyDescent="0.25"/>
  <cols>
    <col min="1" max="1" width="29" customWidth="1"/>
    <col min="2" max="2" width="3.28515625" customWidth="1"/>
    <col min="3" max="3" width="19.7109375" customWidth="1"/>
    <col min="4" max="4" width="16.140625" customWidth="1"/>
    <col min="7" max="7" width="13.7109375" customWidth="1"/>
  </cols>
  <sheetData>
    <row r="3" spans="1:7" ht="15.75" x14ac:dyDescent="0.25">
      <c r="A3" s="225" t="s">
        <v>565</v>
      </c>
      <c r="B3" s="225"/>
      <c r="C3" s="225"/>
      <c r="D3" s="225"/>
    </row>
    <row r="4" spans="1:7" ht="15.75" thickBot="1" x14ac:dyDescent="0.3"/>
    <row r="5" spans="1:7" ht="29.25" customHeight="1" thickBot="1" x14ac:dyDescent="0.3">
      <c r="A5" s="31" t="s">
        <v>198</v>
      </c>
      <c r="B5" s="32"/>
      <c r="C5" s="32" t="s">
        <v>208</v>
      </c>
      <c r="D5" s="2" t="s">
        <v>199</v>
      </c>
    </row>
    <row r="6" spans="1:7" ht="15.75" x14ac:dyDescent="0.25">
      <c r="A6" s="24" t="s">
        <v>200</v>
      </c>
    </row>
    <row r="7" spans="1:7" ht="32.25" customHeight="1" x14ac:dyDescent="0.25">
      <c r="A7" s="316" t="s">
        <v>201</v>
      </c>
      <c r="B7" s="317"/>
      <c r="C7" s="317" t="s">
        <v>567</v>
      </c>
      <c r="D7" s="317">
        <v>100</v>
      </c>
    </row>
    <row r="8" spans="1:7" x14ac:dyDescent="0.25">
      <c r="A8" s="316"/>
      <c r="B8" s="317"/>
      <c r="C8" s="317"/>
      <c r="D8" s="317"/>
    </row>
    <row r="9" spans="1:7" ht="31.5" x14ac:dyDescent="0.25">
      <c r="A9" s="25" t="s">
        <v>202</v>
      </c>
      <c r="B9" s="27"/>
      <c r="C9" s="26"/>
      <c r="D9" s="29"/>
    </row>
    <row r="10" spans="1:7" ht="15.75" x14ac:dyDescent="0.25">
      <c r="A10" s="25"/>
      <c r="B10" s="28"/>
      <c r="C10" s="26"/>
      <c r="D10" s="29"/>
    </row>
    <row r="11" spans="1:7" ht="15.75" x14ac:dyDescent="0.25">
      <c r="A11" s="26" t="s">
        <v>203</v>
      </c>
      <c r="B11" s="28"/>
      <c r="C11" s="170">
        <v>15007257226</v>
      </c>
      <c r="D11" s="66">
        <f>C11/C19*100</f>
        <v>61.38513662328122</v>
      </c>
    </row>
    <row r="12" spans="1:7" ht="15.75" x14ac:dyDescent="0.25">
      <c r="A12" s="9"/>
      <c r="B12" s="9"/>
      <c r="C12" s="26"/>
      <c r="D12" s="9"/>
    </row>
    <row r="13" spans="1:7" ht="16.5" customHeight="1" x14ac:dyDescent="0.25">
      <c r="A13" s="28" t="s">
        <v>204</v>
      </c>
      <c r="B13" s="315"/>
      <c r="C13" s="170">
        <v>4284753904</v>
      </c>
      <c r="D13" s="66">
        <f>C13/C19*100</f>
        <v>17.526200812930451</v>
      </c>
      <c r="F13" s="63"/>
    </row>
    <row r="14" spans="1:7" ht="15" customHeight="1" x14ac:dyDescent="0.25">
      <c r="A14" s="28"/>
      <c r="B14" s="315"/>
      <c r="C14" s="30"/>
      <c r="D14" s="28"/>
    </row>
    <row r="15" spans="1:7" ht="32.25" customHeight="1" x14ac:dyDescent="0.25">
      <c r="A15" s="28" t="s">
        <v>205</v>
      </c>
      <c r="B15" s="28"/>
      <c r="C15" s="64">
        <v>4858742506</v>
      </c>
      <c r="D15" s="67">
        <f>C15/C19*100</f>
        <v>19.874022818202196</v>
      </c>
    </row>
    <row r="16" spans="1:7" x14ac:dyDescent="0.25">
      <c r="A16" s="14"/>
      <c r="G16" s="63"/>
    </row>
    <row r="17" spans="1:7" x14ac:dyDescent="0.25">
      <c r="A17" s="14" t="s">
        <v>206</v>
      </c>
      <c r="B17" s="14"/>
      <c r="C17" s="171">
        <v>296951544</v>
      </c>
      <c r="D17" s="68">
        <f>C17/C19*100</f>
        <v>1.2146397455861335</v>
      </c>
    </row>
    <row r="18" spans="1:7" ht="16.5" thickBot="1" x14ac:dyDescent="0.3">
      <c r="G18" s="65"/>
    </row>
    <row r="19" spans="1:7" ht="16.5" thickBot="1" x14ac:dyDescent="0.3">
      <c r="A19" s="31" t="s">
        <v>207</v>
      </c>
      <c r="B19" s="32"/>
      <c r="C19" s="169">
        <v>24447705180</v>
      </c>
      <c r="D19" s="2">
        <v>100</v>
      </c>
    </row>
  </sheetData>
  <mergeCells count="6">
    <mergeCell ref="B13:B14"/>
    <mergeCell ref="A3:D3"/>
    <mergeCell ref="A7:A8"/>
    <mergeCell ref="B7:B8"/>
    <mergeCell ref="C7:C8"/>
    <mergeCell ref="D7:D8"/>
  </mergeCells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topLeftCell="A10" zoomScale="85" zoomScaleNormal="85" workbookViewId="0">
      <selection activeCell="I18" sqref="I18"/>
    </sheetView>
  </sheetViews>
  <sheetFormatPr baseColWidth="10" defaultRowHeight="15" x14ac:dyDescent="0.25"/>
  <cols>
    <col min="1" max="1" width="36.28515625" customWidth="1"/>
    <col min="2" max="2" width="33.42578125" customWidth="1"/>
    <col min="3" max="3" width="22.85546875" customWidth="1"/>
    <col min="4" max="4" width="22" customWidth="1"/>
    <col min="5" max="5" width="17" customWidth="1"/>
    <col min="6" max="7" width="17.85546875" bestFit="1" customWidth="1"/>
    <col min="8" max="8" width="19.28515625" bestFit="1" customWidth="1"/>
    <col min="9" max="9" width="13.5703125" bestFit="1" customWidth="1"/>
  </cols>
  <sheetData>
    <row r="3" spans="1:11" ht="23.25" customHeight="1" thickBot="1" x14ac:dyDescent="0.35">
      <c r="A3" s="318" t="s">
        <v>566</v>
      </c>
      <c r="B3" s="318"/>
      <c r="C3" s="318"/>
      <c r="D3" s="318"/>
      <c r="E3" s="318"/>
      <c r="F3" s="318"/>
      <c r="G3" s="318"/>
      <c r="H3" s="318"/>
    </row>
    <row r="4" spans="1:11" ht="30.75" customHeight="1" thickBot="1" x14ac:dyDescent="0.3">
      <c r="A4" s="38" t="s">
        <v>163</v>
      </c>
      <c r="B4" s="39" t="s">
        <v>164</v>
      </c>
      <c r="C4" s="39" t="s">
        <v>165</v>
      </c>
      <c r="D4" s="38">
        <v>2020</v>
      </c>
      <c r="E4" s="301" t="s">
        <v>447</v>
      </c>
      <c r="F4" s="302"/>
      <c r="G4" s="302"/>
      <c r="H4" s="303"/>
    </row>
    <row r="5" spans="1:11" ht="30.75" customHeight="1" thickBot="1" x14ac:dyDescent="0.3">
      <c r="A5" s="40"/>
      <c r="B5" s="41"/>
      <c r="C5" s="41"/>
      <c r="D5" s="40"/>
      <c r="E5" s="38" t="s">
        <v>443</v>
      </c>
      <c r="F5" s="38" t="s">
        <v>444</v>
      </c>
      <c r="G5" s="38" t="s">
        <v>445</v>
      </c>
      <c r="H5" s="38" t="s">
        <v>446</v>
      </c>
    </row>
    <row r="6" spans="1:11" ht="54.75" customHeight="1" thickBot="1" x14ac:dyDescent="0.3">
      <c r="A6" s="42" t="s">
        <v>166</v>
      </c>
      <c r="B6" s="8" t="s">
        <v>167</v>
      </c>
      <c r="C6" s="43" t="s">
        <v>157</v>
      </c>
      <c r="D6" s="69">
        <v>805885</v>
      </c>
      <c r="E6" s="70">
        <f>D6*0.15</f>
        <v>120882.75</v>
      </c>
      <c r="F6" s="71">
        <f>D6*0.25</f>
        <v>201471.25</v>
      </c>
      <c r="G6" s="72">
        <f>D6*0.2</f>
        <v>161177</v>
      </c>
      <c r="H6" s="71">
        <f>D6*0.4</f>
        <v>322354</v>
      </c>
      <c r="I6" s="48"/>
    </row>
    <row r="7" spans="1:11" ht="111" customHeight="1" thickBot="1" x14ac:dyDescent="0.3">
      <c r="A7" s="8" t="s">
        <v>168</v>
      </c>
      <c r="B7" s="8" t="s">
        <v>169</v>
      </c>
      <c r="C7" s="43" t="s">
        <v>157</v>
      </c>
      <c r="D7" s="69">
        <v>167252</v>
      </c>
      <c r="E7" s="70">
        <f>D7*0.15</f>
        <v>25087.8</v>
      </c>
      <c r="F7" s="71">
        <f>D7*0.25</f>
        <v>41813</v>
      </c>
      <c r="G7" s="72">
        <f>D7*0.2</f>
        <v>33450.400000000001</v>
      </c>
      <c r="H7" s="71">
        <f>D7*0.4</f>
        <v>66900.800000000003</v>
      </c>
      <c r="K7" s="48"/>
    </row>
    <row r="8" spans="1:11" ht="54.75" customHeight="1" thickBot="1" x14ac:dyDescent="0.3">
      <c r="A8" s="8" t="s">
        <v>170</v>
      </c>
      <c r="B8" s="8" t="s">
        <v>171</v>
      </c>
      <c r="C8" s="43" t="s">
        <v>157</v>
      </c>
      <c r="D8" s="69">
        <v>101982</v>
      </c>
      <c r="E8" s="70">
        <f t="shared" ref="E8:E15" si="0">D8*0.15</f>
        <v>15297.3</v>
      </c>
      <c r="F8" s="71">
        <f t="shared" ref="F8:F15" si="1">D8*0.25</f>
        <v>25495.5</v>
      </c>
      <c r="G8" s="72">
        <f t="shared" ref="G8:G15" si="2">D8*0.2</f>
        <v>20396.400000000001</v>
      </c>
      <c r="H8" s="71">
        <f t="shared" ref="H8:H15" si="3">D8*0.4</f>
        <v>40792.800000000003</v>
      </c>
    </row>
    <row r="9" spans="1:11" ht="69" customHeight="1" thickBot="1" x14ac:dyDescent="0.3">
      <c r="A9" s="8" t="s">
        <v>172</v>
      </c>
      <c r="B9" s="8" t="s">
        <v>173</v>
      </c>
      <c r="C9" s="43" t="s">
        <v>157</v>
      </c>
      <c r="D9" s="69">
        <v>55159</v>
      </c>
      <c r="E9" s="70">
        <f t="shared" si="0"/>
        <v>8273.85</v>
      </c>
      <c r="F9" s="71">
        <f t="shared" si="1"/>
        <v>13789.75</v>
      </c>
      <c r="G9" s="72">
        <f t="shared" si="2"/>
        <v>11031.800000000001</v>
      </c>
      <c r="H9" s="71">
        <f t="shared" si="3"/>
        <v>22063.600000000002</v>
      </c>
    </row>
    <row r="10" spans="1:11" ht="54.75" customHeight="1" thickBot="1" x14ac:dyDescent="0.3">
      <c r="A10" s="8" t="s">
        <v>174</v>
      </c>
      <c r="B10" s="8" t="s">
        <v>175</v>
      </c>
      <c r="C10" s="43" t="s">
        <v>157</v>
      </c>
      <c r="D10" s="69">
        <v>38348</v>
      </c>
      <c r="E10" s="70">
        <f t="shared" si="0"/>
        <v>5752.2</v>
      </c>
      <c r="F10" s="71">
        <f t="shared" si="1"/>
        <v>9587</v>
      </c>
      <c r="G10" s="72">
        <f t="shared" si="2"/>
        <v>7669.6</v>
      </c>
      <c r="H10" s="71">
        <f t="shared" si="3"/>
        <v>15339.2</v>
      </c>
    </row>
    <row r="11" spans="1:11" ht="82.5" customHeight="1" thickBot="1" x14ac:dyDescent="0.3">
      <c r="A11" s="8" t="s">
        <v>176</v>
      </c>
      <c r="B11" s="8" t="s">
        <v>177</v>
      </c>
      <c r="C11" s="43" t="s">
        <v>157</v>
      </c>
      <c r="D11" s="69">
        <v>14566</v>
      </c>
      <c r="E11" s="70">
        <f t="shared" si="0"/>
        <v>2184.9</v>
      </c>
      <c r="F11" s="71">
        <f t="shared" si="1"/>
        <v>3641.5</v>
      </c>
      <c r="G11" s="72">
        <f t="shared" si="2"/>
        <v>2913.2000000000003</v>
      </c>
      <c r="H11" s="71">
        <f t="shared" si="3"/>
        <v>5826.4000000000005</v>
      </c>
    </row>
    <row r="12" spans="1:11" ht="55.5" customHeight="1" thickBot="1" x14ac:dyDescent="0.3">
      <c r="A12" s="8" t="s">
        <v>178</v>
      </c>
      <c r="B12" s="8" t="s">
        <v>179</v>
      </c>
      <c r="C12" s="44" t="s">
        <v>157</v>
      </c>
      <c r="D12" s="69">
        <v>240550</v>
      </c>
      <c r="E12" s="70">
        <f t="shared" si="0"/>
        <v>36082.5</v>
      </c>
      <c r="F12" s="71">
        <f t="shared" si="1"/>
        <v>60137.5</v>
      </c>
      <c r="G12" s="72">
        <f t="shared" si="2"/>
        <v>48110</v>
      </c>
      <c r="H12" s="71">
        <f t="shared" si="3"/>
        <v>96220</v>
      </c>
      <c r="J12" s="74"/>
    </row>
    <row r="13" spans="1:11" ht="32.25" customHeight="1" thickBot="1" x14ac:dyDescent="0.3">
      <c r="A13" s="8" t="s">
        <v>180</v>
      </c>
      <c r="B13" s="8" t="s">
        <v>181</v>
      </c>
      <c r="C13" s="45" t="s">
        <v>494</v>
      </c>
      <c r="D13" s="46">
        <v>4284753904</v>
      </c>
      <c r="E13" s="70">
        <f t="shared" si="0"/>
        <v>642713085.60000002</v>
      </c>
      <c r="F13" s="71">
        <f t="shared" si="1"/>
        <v>1071188476</v>
      </c>
      <c r="G13" s="72">
        <f t="shared" si="2"/>
        <v>856950780.80000007</v>
      </c>
      <c r="H13" s="71">
        <f t="shared" si="3"/>
        <v>1713901561.6000001</v>
      </c>
    </row>
    <row r="14" spans="1:11" ht="43.5" customHeight="1" thickBot="1" x14ac:dyDescent="0.3">
      <c r="A14" s="8" t="s">
        <v>182</v>
      </c>
      <c r="B14" s="8" t="s">
        <v>183</v>
      </c>
      <c r="C14" s="45" t="s">
        <v>495</v>
      </c>
      <c r="D14" s="73">
        <v>4858742506</v>
      </c>
      <c r="E14" s="70">
        <f t="shared" si="0"/>
        <v>728811375.89999998</v>
      </c>
      <c r="F14" s="71">
        <f t="shared" si="1"/>
        <v>1214685626.5</v>
      </c>
      <c r="G14" s="72">
        <f t="shared" si="2"/>
        <v>971748501.20000005</v>
      </c>
      <c r="H14" s="71">
        <f t="shared" si="3"/>
        <v>1943497002.4000001</v>
      </c>
    </row>
    <row r="15" spans="1:11" ht="33" customHeight="1" thickBot="1" x14ac:dyDescent="0.3">
      <c r="A15" s="47" t="s">
        <v>184</v>
      </c>
      <c r="B15" s="47" t="s">
        <v>556</v>
      </c>
      <c r="C15" s="45" t="s">
        <v>494</v>
      </c>
      <c r="D15" s="71">
        <v>296951544</v>
      </c>
      <c r="E15" s="70">
        <f t="shared" si="0"/>
        <v>44542731.600000001</v>
      </c>
      <c r="F15" s="71">
        <f t="shared" si="1"/>
        <v>74237886</v>
      </c>
      <c r="G15" s="72">
        <f t="shared" si="2"/>
        <v>59390308.800000004</v>
      </c>
      <c r="H15" s="71">
        <f t="shared" si="3"/>
        <v>118780617.60000001</v>
      </c>
    </row>
  </sheetData>
  <mergeCells count="2">
    <mergeCell ref="E4:H4"/>
    <mergeCell ref="A3:H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showGridLines="0" topLeftCell="A265" zoomScale="95" zoomScaleNormal="95" workbookViewId="0">
      <selection activeCell="E31" sqref="E31"/>
    </sheetView>
  </sheetViews>
  <sheetFormatPr baseColWidth="10" defaultRowHeight="12.75" x14ac:dyDescent="0.2"/>
  <cols>
    <col min="1" max="1" width="96.7109375" style="75" customWidth="1"/>
    <col min="2" max="2" width="44" style="75" customWidth="1"/>
    <col min="3" max="3" width="18" style="75" customWidth="1"/>
    <col min="4" max="4" width="22.7109375" style="75" bestFit="1" customWidth="1"/>
    <col min="5" max="5" width="28.28515625" style="75" bestFit="1" customWidth="1"/>
    <col min="6" max="7" width="25" style="75" bestFit="1" customWidth="1"/>
    <col min="8" max="8" width="18.5703125" style="75" customWidth="1"/>
    <col min="9" max="9" width="16.5703125" style="75" customWidth="1"/>
    <col min="10" max="16384" width="11.42578125" style="75"/>
  </cols>
  <sheetData>
    <row r="1" spans="1:7" ht="15" x14ac:dyDescent="0.2">
      <c r="A1" s="319" t="s">
        <v>496</v>
      </c>
      <c r="B1" s="319"/>
    </row>
    <row r="2" spans="1:7" ht="15" x14ac:dyDescent="0.2">
      <c r="A2" s="319" t="s">
        <v>633</v>
      </c>
      <c r="B2" s="319"/>
    </row>
    <row r="3" spans="1:7" ht="15" x14ac:dyDescent="0.2">
      <c r="A3" s="319" t="s">
        <v>272</v>
      </c>
      <c r="B3" s="319"/>
    </row>
    <row r="4" spans="1:7" x14ac:dyDescent="0.2">
      <c r="A4" s="215"/>
      <c r="B4" s="215"/>
    </row>
    <row r="5" spans="1:7" ht="13.5" thickBot="1" x14ac:dyDescent="0.25">
      <c r="A5" s="214"/>
      <c r="B5" s="213"/>
    </row>
    <row r="6" spans="1:7" ht="15" x14ac:dyDescent="0.2">
      <c r="A6" s="212" t="s">
        <v>273</v>
      </c>
      <c r="B6" s="211" t="s">
        <v>497</v>
      </c>
      <c r="C6" s="77"/>
      <c r="D6" s="208"/>
      <c r="E6" s="320"/>
    </row>
    <row r="7" spans="1:7" ht="15.75" thickBot="1" x14ac:dyDescent="0.25">
      <c r="A7" s="210"/>
      <c r="B7" s="209"/>
      <c r="C7" s="77"/>
      <c r="D7" s="208"/>
      <c r="E7" s="320"/>
    </row>
    <row r="8" spans="1:7" ht="24.95" customHeight="1" thickTop="1" x14ac:dyDescent="0.25">
      <c r="A8" s="207" t="s">
        <v>274</v>
      </c>
      <c r="B8" s="206">
        <f>+B10+B16</f>
        <v>2314187974.7999997</v>
      </c>
      <c r="D8" s="78"/>
    </row>
    <row r="9" spans="1:7" ht="24.95" customHeight="1" x14ac:dyDescent="0.25">
      <c r="A9" s="193"/>
      <c r="B9" s="205"/>
      <c r="D9" s="78"/>
    </row>
    <row r="10" spans="1:7" ht="24.95" customHeight="1" x14ac:dyDescent="0.25">
      <c r="A10" s="197" t="s">
        <v>275</v>
      </c>
      <c r="B10" s="80">
        <f>+B11+B12+B13+B14+B15</f>
        <v>2239065693.5999999</v>
      </c>
      <c r="D10" s="78"/>
    </row>
    <row r="11" spans="1:7" ht="24.95" customHeight="1" x14ac:dyDescent="0.25">
      <c r="A11" s="193" t="s">
        <v>276</v>
      </c>
      <c r="B11" s="82">
        <f>1903133813+38000000</f>
        <v>1941133813</v>
      </c>
      <c r="C11" s="83"/>
      <c r="D11" s="84"/>
      <c r="E11" s="85"/>
      <c r="F11" s="85"/>
      <c r="G11" s="85"/>
    </row>
    <row r="12" spans="1:7" ht="24.95" customHeight="1" x14ac:dyDescent="0.25">
      <c r="A12" s="193" t="s">
        <v>277</v>
      </c>
      <c r="B12" s="80">
        <v>17173931</v>
      </c>
      <c r="C12" s="95"/>
      <c r="D12" s="84"/>
      <c r="E12" s="85"/>
    </row>
    <row r="13" spans="1:7" ht="24.95" customHeight="1" x14ac:dyDescent="0.25">
      <c r="A13" s="193" t="s">
        <v>278</v>
      </c>
      <c r="B13" s="80">
        <v>25723128</v>
      </c>
      <c r="C13" s="95"/>
      <c r="D13" s="84"/>
      <c r="E13" s="85"/>
    </row>
    <row r="14" spans="1:7" ht="24.95" customHeight="1" x14ac:dyDescent="0.25">
      <c r="A14" s="193" t="s">
        <v>279</v>
      </c>
      <c r="B14" s="80">
        <v>248375706</v>
      </c>
      <c r="C14" s="95"/>
      <c r="D14" s="84"/>
      <c r="E14" s="85"/>
    </row>
    <row r="15" spans="1:7" ht="24.95" customHeight="1" x14ac:dyDescent="0.25">
      <c r="A15" s="193" t="s">
        <v>632</v>
      </c>
      <c r="B15" s="80">
        <v>6659115.6000000006</v>
      </c>
      <c r="C15" s="95"/>
      <c r="D15" s="84"/>
      <c r="E15" s="85"/>
      <c r="G15" s="87"/>
    </row>
    <row r="16" spans="1:7" ht="37.5" customHeight="1" x14ac:dyDescent="0.25">
      <c r="A16" s="197" t="s">
        <v>280</v>
      </c>
      <c r="B16" s="80">
        <f>+B17+B18</f>
        <v>75122281.199999988</v>
      </c>
      <c r="C16" s="95"/>
      <c r="D16" s="84"/>
      <c r="E16" s="85"/>
      <c r="G16" s="87"/>
    </row>
    <row r="17" spans="1:7" ht="24.95" customHeight="1" x14ac:dyDescent="0.25">
      <c r="A17" s="193"/>
      <c r="B17" s="80"/>
      <c r="C17" s="78"/>
      <c r="D17" s="84"/>
      <c r="E17" s="85"/>
      <c r="G17" s="87"/>
    </row>
    <row r="18" spans="1:7" ht="24.95" customHeight="1" x14ac:dyDescent="0.25">
      <c r="A18" s="195" t="s">
        <v>281</v>
      </c>
      <c r="B18" s="80">
        <f>+B19+B20+B21+B22+B23</f>
        <v>75122281.199999988</v>
      </c>
      <c r="C18" s="78"/>
      <c r="D18" s="84"/>
      <c r="E18" s="85"/>
    </row>
    <row r="19" spans="1:7" ht="24.95" customHeight="1" x14ac:dyDescent="0.25">
      <c r="A19" s="193" t="s">
        <v>282</v>
      </c>
      <c r="B19" s="80">
        <v>8655740.3999999985</v>
      </c>
      <c r="C19" s="78"/>
      <c r="D19" s="84"/>
      <c r="E19" s="85"/>
    </row>
    <row r="20" spans="1:7" ht="24.95" customHeight="1" x14ac:dyDescent="0.25">
      <c r="A20" s="193" t="s">
        <v>498</v>
      </c>
      <c r="B20" s="80">
        <v>0</v>
      </c>
      <c r="C20" s="78"/>
      <c r="D20" s="84"/>
      <c r="E20" s="85"/>
    </row>
    <row r="21" spans="1:7" ht="24.95" customHeight="1" x14ac:dyDescent="0.25">
      <c r="A21" s="193" t="s">
        <v>283</v>
      </c>
      <c r="B21" s="80">
        <v>12003873.600000001</v>
      </c>
      <c r="C21" s="78"/>
      <c r="D21" s="84"/>
      <c r="E21" s="85"/>
    </row>
    <row r="22" spans="1:7" ht="24.95" customHeight="1" x14ac:dyDescent="0.25">
      <c r="A22" s="193" t="s">
        <v>284</v>
      </c>
      <c r="B22" s="80">
        <v>54456331.199999996</v>
      </c>
      <c r="C22" s="78"/>
      <c r="D22" s="84"/>
      <c r="E22" s="85"/>
    </row>
    <row r="23" spans="1:7" ht="24.95" customHeight="1" x14ac:dyDescent="0.25">
      <c r="A23" s="193" t="s">
        <v>499</v>
      </c>
      <c r="B23" s="80">
        <v>6336</v>
      </c>
      <c r="C23" s="78"/>
      <c r="D23" s="84"/>
      <c r="E23" s="85"/>
    </row>
    <row r="24" spans="1:7" ht="24.95" customHeight="1" x14ac:dyDescent="0.25">
      <c r="A24" s="198" t="s">
        <v>285</v>
      </c>
      <c r="B24" s="80">
        <f>+B25+B28</f>
        <v>153655230.40000001</v>
      </c>
      <c r="C24" s="78"/>
      <c r="D24" s="84"/>
      <c r="E24" s="85"/>
    </row>
    <row r="25" spans="1:7" ht="24.95" customHeight="1" x14ac:dyDescent="0.25">
      <c r="A25" s="197" t="s">
        <v>286</v>
      </c>
      <c r="B25" s="80">
        <f>+B26+B27</f>
        <v>5461560</v>
      </c>
      <c r="C25" s="95"/>
      <c r="D25" s="84"/>
      <c r="E25" s="85"/>
    </row>
    <row r="26" spans="1:7" ht="24.95" customHeight="1" x14ac:dyDescent="0.25">
      <c r="A26" s="193" t="s">
        <v>287</v>
      </c>
      <c r="B26" s="80">
        <v>5461560</v>
      </c>
      <c r="C26" s="95"/>
      <c r="D26" s="84"/>
      <c r="E26" s="85"/>
    </row>
    <row r="27" spans="1:7" ht="24.95" customHeight="1" x14ac:dyDescent="0.25">
      <c r="A27" s="193"/>
      <c r="B27" s="80"/>
      <c r="C27" s="95"/>
      <c r="D27" s="84"/>
      <c r="E27" s="85"/>
    </row>
    <row r="28" spans="1:7" ht="24.95" customHeight="1" x14ac:dyDescent="0.25">
      <c r="A28" s="197" t="s">
        <v>288</v>
      </c>
      <c r="B28" s="80">
        <f>+B29+B37+B35+B36+B39+B32+B38+B31+B33+B42+B34+B40+B41+B30</f>
        <v>148193670.40000001</v>
      </c>
      <c r="C28" s="95"/>
      <c r="D28" s="84"/>
      <c r="E28" s="85"/>
    </row>
    <row r="29" spans="1:7" ht="24.95" customHeight="1" x14ac:dyDescent="0.25">
      <c r="A29" s="193" t="s">
        <v>289</v>
      </c>
      <c r="B29" s="80">
        <v>376983.6</v>
      </c>
      <c r="C29" s="78"/>
      <c r="D29" s="84"/>
      <c r="E29" s="85"/>
    </row>
    <row r="30" spans="1:7" ht="24.95" customHeight="1" x14ac:dyDescent="0.25">
      <c r="A30" s="193" t="s">
        <v>500</v>
      </c>
      <c r="B30" s="80">
        <v>26457533</v>
      </c>
      <c r="C30" s="78"/>
      <c r="D30" s="84"/>
      <c r="E30" s="85"/>
    </row>
    <row r="31" spans="1:7" ht="24.95" customHeight="1" x14ac:dyDescent="0.25">
      <c r="A31" s="193" t="s">
        <v>290</v>
      </c>
      <c r="B31" s="80">
        <v>9563013</v>
      </c>
      <c r="C31" s="78"/>
      <c r="D31" s="84"/>
      <c r="E31" s="85"/>
    </row>
    <row r="32" spans="1:7" ht="24.95" customHeight="1" x14ac:dyDescent="0.25">
      <c r="A32" s="193" t="s">
        <v>501</v>
      </c>
      <c r="B32" s="80">
        <v>0</v>
      </c>
      <c r="C32" s="78"/>
      <c r="D32" s="84"/>
      <c r="E32" s="85"/>
    </row>
    <row r="33" spans="1:8" ht="24.95" customHeight="1" x14ac:dyDescent="0.25">
      <c r="A33" s="193" t="s">
        <v>291</v>
      </c>
      <c r="B33" s="80">
        <v>5728060.8000000007</v>
      </c>
      <c r="C33" s="78"/>
      <c r="D33" s="84"/>
      <c r="E33" s="85"/>
    </row>
    <row r="34" spans="1:8" ht="24.95" customHeight="1" x14ac:dyDescent="0.25">
      <c r="A34" s="193" t="s">
        <v>292</v>
      </c>
      <c r="B34" s="80">
        <v>0</v>
      </c>
      <c r="C34" s="78"/>
      <c r="D34" s="84"/>
      <c r="E34" s="85"/>
    </row>
    <row r="35" spans="1:8" ht="24.95" customHeight="1" x14ac:dyDescent="0.25">
      <c r="A35" s="193" t="s">
        <v>502</v>
      </c>
      <c r="B35" s="80">
        <v>8196</v>
      </c>
      <c r="C35" s="78"/>
      <c r="D35" s="84"/>
      <c r="E35" s="85"/>
    </row>
    <row r="36" spans="1:8" ht="24.95" customHeight="1" x14ac:dyDescent="0.25">
      <c r="A36" s="193" t="s">
        <v>293</v>
      </c>
      <c r="B36" s="80">
        <v>22340550</v>
      </c>
      <c r="C36" s="78"/>
      <c r="D36" s="84"/>
      <c r="E36" s="85"/>
    </row>
    <row r="37" spans="1:8" ht="24.95" customHeight="1" x14ac:dyDescent="0.25">
      <c r="A37" s="193" t="s">
        <v>294</v>
      </c>
      <c r="B37" s="80">
        <v>9173132.3999999985</v>
      </c>
      <c r="C37" s="78"/>
      <c r="D37" s="84"/>
      <c r="E37" s="85"/>
    </row>
    <row r="38" spans="1:8" ht="24.95" customHeight="1" x14ac:dyDescent="0.25">
      <c r="A38" s="193" t="s">
        <v>295</v>
      </c>
      <c r="B38" s="80">
        <v>36000</v>
      </c>
      <c r="C38" s="78"/>
      <c r="D38" s="84"/>
      <c r="E38" s="85"/>
    </row>
    <row r="39" spans="1:8" ht="24.95" customHeight="1" x14ac:dyDescent="0.25">
      <c r="A39" s="193" t="s">
        <v>296</v>
      </c>
      <c r="B39" s="80">
        <v>7545593</v>
      </c>
      <c r="C39" s="78"/>
      <c r="D39" s="84"/>
      <c r="E39" s="85"/>
    </row>
    <row r="40" spans="1:8" ht="24.95" customHeight="1" x14ac:dyDescent="0.25">
      <c r="A40" s="193" t="s">
        <v>503</v>
      </c>
      <c r="B40" s="80">
        <v>375675</v>
      </c>
      <c r="C40" s="78"/>
      <c r="D40" s="84"/>
      <c r="E40" s="85"/>
    </row>
    <row r="41" spans="1:8" ht="24.95" customHeight="1" x14ac:dyDescent="0.25">
      <c r="A41" s="193" t="s">
        <v>504</v>
      </c>
      <c r="B41" s="80">
        <v>17465090.399999999</v>
      </c>
      <c r="C41" s="78"/>
      <c r="D41" s="84"/>
      <c r="E41" s="85"/>
    </row>
    <row r="42" spans="1:8" ht="24.95" customHeight="1" x14ac:dyDescent="0.25">
      <c r="A42" s="193" t="s">
        <v>297</v>
      </c>
      <c r="B42" s="80">
        <v>49123843.200000003</v>
      </c>
      <c r="C42" s="78"/>
      <c r="D42" s="84"/>
      <c r="E42" s="85"/>
    </row>
    <row r="43" spans="1:8" ht="24.95" customHeight="1" x14ac:dyDescent="0.25">
      <c r="A43" s="198" t="s">
        <v>298</v>
      </c>
      <c r="B43" s="91">
        <f>+B45+B48+B61</f>
        <v>237487149.59999996</v>
      </c>
      <c r="C43" s="78"/>
      <c r="D43" s="84"/>
      <c r="E43" s="85"/>
    </row>
    <row r="44" spans="1:8" ht="24.95" customHeight="1" x14ac:dyDescent="0.25">
      <c r="A44" s="198"/>
      <c r="B44" s="91"/>
      <c r="C44" s="78"/>
      <c r="D44" s="84"/>
      <c r="E44" s="85"/>
    </row>
    <row r="45" spans="1:8" ht="24.95" customHeight="1" x14ac:dyDescent="0.25">
      <c r="A45" s="195" t="s">
        <v>299</v>
      </c>
      <c r="B45" s="80">
        <f>+B46</f>
        <v>22125124.799999997</v>
      </c>
      <c r="C45" s="95"/>
      <c r="D45" s="84"/>
      <c r="E45" s="85"/>
      <c r="G45" s="78"/>
      <c r="H45" s="78"/>
    </row>
    <row r="46" spans="1:8" ht="24.95" customHeight="1" x14ac:dyDescent="0.25">
      <c r="A46" s="193" t="s">
        <v>505</v>
      </c>
      <c r="B46" s="80">
        <v>22125124.799999997</v>
      </c>
      <c r="C46" s="95"/>
      <c r="D46" s="84"/>
      <c r="E46" s="85"/>
    </row>
    <row r="47" spans="1:8" ht="24.95" customHeight="1" x14ac:dyDescent="0.25">
      <c r="A47" s="193"/>
      <c r="B47" s="80"/>
      <c r="C47" s="95"/>
      <c r="D47" s="84"/>
      <c r="E47" s="85"/>
    </row>
    <row r="48" spans="1:8" ht="24.95" customHeight="1" x14ac:dyDescent="0.25">
      <c r="A48" s="197" t="s">
        <v>300</v>
      </c>
      <c r="B48" s="91">
        <f>+B50</f>
        <v>13391509</v>
      </c>
      <c r="C48" s="95"/>
      <c r="D48" s="84"/>
      <c r="E48" s="85"/>
    </row>
    <row r="49" spans="1:7" ht="24.95" customHeight="1" x14ac:dyDescent="0.25">
      <c r="A49" s="193"/>
      <c r="B49" s="80"/>
      <c r="C49" s="95"/>
      <c r="D49" s="84"/>
      <c r="E49" s="85"/>
    </row>
    <row r="50" spans="1:7" ht="24.95" customHeight="1" x14ac:dyDescent="0.25">
      <c r="A50" s="195" t="s">
        <v>301</v>
      </c>
      <c r="B50" s="80">
        <f>+B52+B54+B55+B53</f>
        <v>13391509</v>
      </c>
      <c r="C50" s="95"/>
      <c r="D50" s="84"/>
      <c r="E50" s="85"/>
      <c r="F50" s="78"/>
      <c r="G50" s="78"/>
    </row>
    <row r="51" spans="1:7" ht="18" x14ac:dyDescent="0.25">
      <c r="A51" s="193"/>
      <c r="B51" s="80"/>
      <c r="C51" s="78"/>
      <c r="D51" s="84"/>
      <c r="E51" s="85"/>
      <c r="F51" s="78"/>
      <c r="G51" s="78"/>
    </row>
    <row r="52" spans="1:7" ht="18" x14ac:dyDescent="0.25">
      <c r="A52" s="193" t="s">
        <v>302</v>
      </c>
      <c r="B52" s="80">
        <v>1871365</v>
      </c>
      <c r="C52" s="78"/>
      <c r="D52" s="84"/>
      <c r="E52" s="85"/>
      <c r="F52" s="78"/>
      <c r="G52" s="78"/>
    </row>
    <row r="53" spans="1:7" ht="18" x14ac:dyDescent="0.25">
      <c r="A53" s="193" t="s">
        <v>303</v>
      </c>
      <c r="B53" s="80"/>
      <c r="C53" s="78"/>
      <c r="D53" s="84"/>
      <c r="E53" s="85"/>
      <c r="F53" s="78"/>
      <c r="G53" s="78"/>
    </row>
    <row r="54" spans="1:7" ht="18" x14ac:dyDescent="0.25">
      <c r="A54" s="193" t="s">
        <v>304</v>
      </c>
      <c r="B54" s="80">
        <v>5890140</v>
      </c>
      <c r="C54" s="78"/>
      <c r="D54" s="84"/>
      <c r="E54" s="85"/>
    </row>
    <row r="55" spans="1:7" ht="18.75" thickBot="1" x14ac:dyDescent="0.3">
      <c r="A55" s="192" t="s">
        <v>305</v>
      </c>
      <c r="B55" s="190">
        <v>5630004</v>
      </c>
      <c r="C55" s="78"/>
      <c r="D55" s="84"/>
      <c r="E55" s="85"/>
    </row>
    <row r="56" spans="1:7" ht="18" x14ac:dyDescent="0.25">
      <c r="A56" s="98"/>
      <c r="B56" s="99"/>
      <c r="C56" s="78"/>
      <c r="D56" s="84"/>
      <c r="E56" s="85"/>
    </row>
    <row r="57" spans="1:7" ht="20.100000000000001" customHeight="1" thickBot="1" x14ac:dyDescent="0.35">
      <c r="A57" s="92"/>
      <c r="B57" s="93"/>
      <c r="C57" s="78"/>
      <c r="D57" s="84"/>
      <c r="E57" s="85"/>
    </row>
    <row r="58" spans="1:7" ht="20.100000000000001" customHeight="1" thickBot="1" x14ac:dyDescent="0.3">
      <c r="A58" s="204" t="s">
        <v>273</v>
      </c>
      <c r="B58" s="203" t="s">
        <v>497</v>
      </c>
      <c r="C58" s="78"/>
      <c r="D58" s="84"/>
      <c r="E58" s="85"/>
    </row>
    <row r="59" spans="1:7" ht="20.100000000000001" customHeight="1" thickTop="1" x14ac:dyDescent="0.25">
      <c r="A59" s="202"/>
      <c r="B59" s="94"/>
      <c r="C59" s="78"/>
      <c r="D59" s="84"/>
      <c r="E59" s="85"/>
    </row>
    <row r="60" spans="1:7" ht="20.100000000000001" customHeight="1" x14ac:dyDescent="0.25">
      <c r="A60" s="193"/>
      <c r="B60" s="80"/>
      <c r="C60" s="78"/>
      <c r="D60" s="84"/>
      <c r="E60" s="85"/>
    </row>
    <row r="61" spans="1:7" ht="20.100000000000001" customHeight="1" x14ac:dyDescent="0.25">
      <c r="A61" s="197" t="s">
        <v>306</v>
      </c>
      <c r="B61" s="91">
        <f xml:space="preserve"> B63+B64+B66+B73+B65</f>
        <v>201970515.79999998</v>
      </c>
      <c r="C61" s="95"/>
      <c r="D61" s="84"/>
      <c r="E61" s="85"/>
    </row>
    <row r="62" spans="1:7" ht="20.100000000000001" customHeight="1" x14ac:dyDescent="0.25">
      <c r="A62" s="197"/>
      <c r="B62" s="91"/>
      <c r="C62" s="95"/>
      <c r="D62" s="84"/>
      <c r="E62" s="85"/>
    </row>
    <row r="63" spans="1:7" ht="20.100000000000001" customHeight="1" x14ac:dyDescent="0.25">
      <c r="A63" s="193" t="s">
        <v>307</v>
      </c>
      <c r="B63" s="80">
        <v>2731788</v>
      </c>
      <c r="C63" s="95"/>
      <c r="D63" s="84"/>
      <c r="E63" s="85"/>
    </row>
    <row r="64" spans="1:7" ht="20.100000000000001" customHeight="1" x14ac:dyDescent="0.25">
      <c r="A64" s="193" t="s">
        <v>506</v>
      </c>
      <c r="B64" s="80">
        <v>4151977.1999999997</v>
      </c>
      <c r="C64" s="95"/>
      <c r="D64" s="84"/>
      <c r="E64" s="85"/>
    </row>
    <row r="65" spans="1:8" ht="20.100000000000001" customHeight="1" x14ac:dyDescent="0.25">
      <c r="A65" s="193"/>
      <c r="B65" s="80"/>
      <c r="C65" s="95"/>
      <c r="D65" s="84"/>
      <c r="E65" s="85"/>
    </row>
    <row r="66" spans="1:8" ht="20.100000000000001" customHeight="1" x14ac:dyDescent="0.25">
      <c r="A66" s="198" t="s">
        <v>308</v>
      </c>
      <c r="B66" s="91">
        <f>+B68+B69+B70+B71</f>
        <v>193577591</v>
      </c>
      <c r="C66" s="95"/>
      <c r="D66" s="84"/>
      <c r="E66" s="85"/>
    </row>
    <row r="67" spans="1:8" ht="20.100000000000001" customHeight="1" x14ac:dyDescent="0.25">
      <c r="A67" s="198"/>
      <c r="B67" s="91"/>
      <c r="C67" s="95"/>
      <c r="D67" s="84"/>
      <c r="E67" s="85"/>
    </row>
    <row r="68" spans="1:8" ht="24.95" customHeight="1" x14ac:dyDescent="0.25">
      <c r="A68" s="193" t="s">
        <v>309</v>
      </c>
      <c r="B68" s="80">
        <v>191002253</v>
      </c>
      <c r="C68" s="78"/>
      <c r="D68" s="84"/>
      <c r="E68" s="85"/>
    </row>
    <row r="69" spans="1:8" ht="24.95" customHeight="1" x14ac:dyDescent="0.25">
      <c r="A69" s="193" t="s">
        <v>310</v>
      </c>
      <c r="B69" s="80">
        <v>1306380</v>
      </c>
      <c r="C69" s="78"/>
      <c r="D69" s="84"/>
      <c r="E69" s="85"/>
    </row>
    <row r="70" spans="1:8" ht="24.95" customHeight="1" x14ac:dyDescent="0.25">
      <c r="A70" s="193" t="s">
        <v>311</v>
      </c>
      <c r="B70" s="80">
        <v>991154</v>
      </c>
      <c r="C70" s="78"/>
      <c r="D70" s="84"/>
      <c r="E70" s="85"/>
    </row>
    <row r="71" spans="1:8" ht="24.95" customHeight="1" x14ac:dyDescent="0.25">
      <c r="A71" s="193" t="s">
        <v>312</v>
      </c>
      <c r="B71" s="80">
        <v>277804</v>
      </c>
      <c r="C71" s="78"/>
      <c r="D71" s="84"/>
      <c r="E71" s="85"/>
    </row>
    <row r="72" spans="1:8" ht="24.95" customHeight="1" x14ac:dyDescent="0.25">
      <c r="A72" s="193"/>
      <c r="B72" s="80"/>
      <c r="C72" s="78"/>
      <c r="D72" s="84"/>
      <c r="E72" s="85"/>
    </row>
    <row r="73" spans="1:8" ht="24.95" customHeight="1" x14ac:dyDescent="0.25">
      <c r="A73" s="198" t="s">
        <v>313</v>
      </c>
      <c r="B73" s="91">
        <f>+B75+B76+B74</f>
        <v>1509159.5999999999</v>
      </c>
      <c r="C73" s="78"/>
      <c r="D73" s="84"/>
      <c r="E73" s="85"/>
    </row>
    <row r="74" spans="1:8" ht="24.95" customHeight="1" x14ac:dyDescent="0.25">
      <c r="A74" s="193"/>
      <c r="B74" s="80"/>
      <c r="C74" s="78"/>
      <c r="D74" s="84"/>
      <c r="E74" s="85"/>
    </row>
    <row r="75" spans="1:8" ht="24.95" customHeight="1" x14ac:dyDescent="0.25">
      <c r="A75" s="193" t="s">
        <v>313</v>
      </c>
      <c r="B75" s="80">
        <f>553147.2+120000</f>
        <v>673147.2</v>
      </c>
      <c r="C75" s="78"/>
      <c r="D75" s="84"/>
      <c r="E75" s="85"/>
    </row>
    <row r="76" spans="1:8" ht="20.100000000000001" customHeight="1" x14ac:dyDescent="0.25">
      <c r="A76" s="193" t="s">
        <v>314</v>
      </c>
      <c r="B76" s="80">
        <v>836012.39999999991</v>
      </c>
      <c r="C76" s="78"/>
      <c r="D76" s="84"/>
      <c r="E76" s="85"/>
    </row>
    <row r="77" spans="1:8" ht="20.100000000000001" customHeight="1" x14ac:dyDescent="0.3">
      <c r="A77" s="200" t="s">
        <v>315</v>
      </c>
      <c r="B77" s="96">
        <f>+B8+B24+B43</f>
        <v>2705330354.7999997</v>
      </c>
      <c r="C77" s="78"/>
      <c r="D77" s="84"/>
      <c r="E77" s="85"/>
    </row>
    <row r="78" spans="1:8" ht="20.100000000000001" customHeight="1" x14ac:dyDescent="0.25">
      <c r="A78" s="193"/>
      <c r="B78" s="80"/>
      <c r="C78" s="78"/>
      <c r="D78" s="84"/>
      <c r="E78" s="85"/>
    </row>
    <row r="79" spans="1:8" ht="20.100000000000001" customHeight="1" x14ac:dyDescent="0.25">
      <c r="A79" s="193"/>
      <c r="B79" s="80"/>
      <c r="C79" s="78"/>
      <c r="D79" s="84"/>
      <c r="E79" s="85"/>
    </row>
    <row r="80" spans="1:8" ht="20.100000000000001" customHeight="1" x14ac:dyDescent="0.25">
      <c r="A80" s="198" t="s">
        <v>316</v>
      </c>
      <c r="B80" s="80"/>
      <c r="C80" s="78"/>
      <c r="D80" s="84"/>
      <c r="E80" s="85"/>
      <c r="G80" s="78"/>
      <c r="H80" s="78"/>
    </row>
    <row r="81" spans="1:7" ht="20.100000000000001" customHeight="1" x14ac:dyDescent="0.25">
      <c r="A81" s="193"/>
      <c r="B81" s="80"/>
      <c r="C81" s="78"/>
      <c r="D81" s="84"/>
      <c r="E81" s="85"/>
      <c r="G81" s="78"/>
    </row>
    <row r="82" spans="1:7" ht="20.100000000000001" customHeight="1" x14ac:dyDescent="0.25">
      <c r="A82" s="198" t="s">
        <v>317</v>
      </c>
      <c r="B82" s="91">
        <f>+B84+B88+B92</f>
        <v>614083153.01991117</v>
      </c>
      <c r="C82" s="78"/>
      <c r="D82" s="84"/>
      <c r="E82" s="85"/>
    </row>
    <row r="83" spans="1:7" ht="20.100000000000001" customHeight="1" x14ac:dyDescent="0.25">
      <c r="A83" s="198"/>
      <c r="B83" s="91"/>
      <c r="C83" s="78"/>
      <c r="D83" s="84"/>
      <c r="E83" s="85"/>
    </row>
    <row r="84" spans="1:7" ht="20.100000000000001" customHeight="1" x14ac:dyDescent="0.25">
      <c r="A84" s="195" t="s">
        <v>318</v>
      </c>
      <c r="B84" s="80">
        <f>+B86</f>
        <v>53904270</v>
      </c>
      <c r="C84" s="78"/>
      <c r="D84" s="84"/>
      <c r="E84" s="85"/>
    </row>
    <row r="85" spans="1:7" ht="20.100000000000001" customHeight="1" x14ac:dyDescent="0.25">
      <c r="A85" s="193"/>
      <c r="B85" s="80"/>
      <c r="C85" s="78"/>
      <c r="D85" s="84"/>
      <c r="E85" s="85"/>
    </row>
    <row r="86" spans="1:7" ht="20.100000000000001" customHeight="1" x14ac:dyDescent="0.25">
      <c r="A86" s="193" t="s">
        <v>319</v>
      </c>
      <c r="B86" s="80">
        <v>53904270</v>
      </c>
      <c r="C86" s="95"/>
      <c r="D86" s="84"/>
      <c r="E86" s="85"/>
    </row>
    <row r="87" spans="1:7" ht="20.100000000000001" customHeight="1" x14ac:dyDescent="0.25">
      <c r="A87" s="193"/>
      <c r="B87" s="80"/>
      <c r="C87" s="95"/>
      <c r="D87" s="84"/>
      <c r="E87" s="85"/>
      <c r="F87" s="78"/>
    </row>
    <row r="88" spans="1:7" ht="20.100000000000001" customHeight="1" x14ac:dyDescent="0.25">
      <c r="A88" s="195" t="s">
        <v>320</v>
      </c>
      <c r="B88" s="80">
        <f>+B89+B90</f>
        <v>14627</v>
      </c>
      <c r="C88" s="95"/>
      <c r="D88" s="84"/>
      <c r="E88" s="85"/>
      <c r="F88" s="78"/>
    </row>
    <row r="89" spans="1:7" ht="20.100000000000001" customHeight="1" x14ac:dyDescent="0.25">
      <c r="A89" s="193" t="s">
        <v>321</v>
      </c>
      <c r="B89" s="80">
        <v>2958</v>
      </c>
      <c r="C89" s="95"/>
      <c r="D89" s="84"/>
      <c r="E89" s="85"/>
      <c r="F89" s="78"/>
    </row>
    <row r="90" spans="1:7" ht="20.100000000000001" customHeight="1" x14ac:dyDescent="0.25">
      <c r="A90" s="193" t="s">
        <v>322</v>
      </c>
      <c r="B90" s="80">
        <v>11669</v>
      </c>
      <c r="C90" s="95"/>
      <c r="D90" s="84"/>
      <c r="E90" s="85"/>
      <c r="F90" s="78"/>
    </row>
    <row r="91" spans="1:7" ht="20.100000000000001" customHeight="1" x14ac:dyDescent="0.25">
      <c r="A91" s="193"/>
      <c r="B91" s="80"/>
      <c r="C91" s="95"/>
      <c r="D91" s="84"/>
      <c r="E91" s="85"/>
      <c r="F91" s="78"/>
    </row>
    <row r="92" spans="1:7" ht="20.100000000000001" customHeight="1" x14ac:dyDescent="0.25">
      <c r="A92" s="195" t="s">
        <v>323</v>
      </c>
      <c r="B92" s="80">
        <f>+B93+B95+B96+B97</f>
        <v>560164256.01991117</v>
      </c>
      <c r="C92" s="95"/>
      <c r="D92" s="84"/>
      <c r="E92" s="85"/>
      <c r="F92" s="78"/>
    </row>
    <row r="93" spans="1:7" ht="20.100000000000001" customHeight="1" x14ac:dyDescent="0.25">
      <c r="A93" s="193" t="s">
        <v>324</v>
      </c>
      <c r="B93" s="80">
        <v>172254067.30880001</v>
      </c>
      <c r="C93" s="78"/>
      <c r="D93" s="84"/>
      <c r="E93" s="85"/>
      <c r="F93" s="78"/>
    </row>
    <row r="94" spans="1:7" ht="20.100000000000001" customHeight="1" x14ac:dyDescent="0.25">
      <c r="A94" s="193"/>
      <c r="B94" s="80"/>
      <c r="C94" s="78"/>
      <c r="D94" s="84"/>
      <c r="E94" s="85"/>
      <c r="F94" s="78"/>
    </row>
    <row r="95" spans="1:7" ht="20.100000000000001" customHeight="1" x14ac:dyDescent="0.25">
      <c r="A95" s="193" t="s">
        <v>325</v>
      </c>
      <c r="B95" s="80">
        <v>30822222.222222213</v>
      </c>
      <c r="C95" s="78"/>
      <c r="D95" s="84"/>
      <c r="E95" s="85"/>
      <c r="F95" s="78"/>
    </row>
    <row r="96" spans="1:7" ht="20.100000000000001" customHeight="1" x14ac:dyDescent="0.3">
      <c r="A96" s="193" t="s">
        <v>631</v>
      </c>
      <c r="B96" s="80">
        <v>354413888.8888889</v>
      </c>
      <c r="C96" s="78"/>
      <c r="D96" s="84"/>
      <c r="E96" s="85"/>
      <c r="F96" s="78"/>
      <c r="G96" s="201"/>
    </row>
    <row r="97" spans="1:8" ht="20.100000000000001" customHeight="1" x14ac:dyDescent="0.25">
      <c r="A97" s="193" t="s">
        <v>326</v>
      </c>
      <c r="B97" s="80">
        <v>2674077.5999999996</v>
      </c>
      <c r="C97" s="78"/>
      <c r="D97" s="84"/>
      <c r="E97" s="85"/>
      <c r="F97" s="78"/>
    </row>
    <row r="98" spans="1:8" ht="20.100000000000001" customHeight="1" x14ac:dyDescent="0.25">
      <c r="A98" s="198" t="s">
        <v>327</v>
      </c>
      <c r="B98" s="91">
        <f>+B99+B106+B111</f>
        <v>39904231</v>
      </c>
      <c r="C98" s="95"/>
      <c r="D98" s="84"/>
      <c r="E98" s="85"/>
      <c r="F98" s="78"/>
    </row>
    <row r="99" spans="1:8" ht="20.100000000000001" customHeight="1" x14ac:dyDescent="0.25">
      <c r="A99" s="195" t="s">
        <v>328</v>
      </c>
      <c r="B99" s="80">
        <f>+B101</f>
        <v>28547737</v>
      </c>
      <c r="C99" s="95"/>
      <c r="D99" s="84"/>
      <c r="E99" s="85"/>
      <c r="F99" s="78"/>
    </row>
    <row r="100" spans="1:8" ht="20.100000000000001" customHeight="1" x14ac:dyDescent="0.25">
      <c r="A100" s="193"/>
      <c r="B100" s="80"/>
      <c r="C100" s="95"/>
      <c r="D100" s="84"/>
      <c r="E100" s="85"/>
      <c r="F100" s="78"/>
    </row>
    <row r="101" spans="1:8" ht="20.100000000000001" customHeight="1" x14ac:dyDescent="0.25">
      <c r="A101" s="195" t="s">
        <v>329</v>
      </c>
      <c r="B101" s="80">
        <f>+B102+B103</f>
        <v>28547737</v>
      </c>
      <c r="C101" s="95"/>
      <c r="D101" s="84"/>
      <c r="E101" s="85"/>
      <c r="F101" s="78"/>
    </row>
    <row r="102" spans="1:8" ht="24.95" customHeight="1" x14ac:dyDescent="0.25">
      <c r="A102" s="193" t="s">
        <v>330</v>
      </c>
      <c r="B102" s="80">
        <v>15900043</v>
      </c>
      <c r="C102" s="95"/>
      <c r="D102" s="84"/>
      <c r="E102" s="85"/>
      <c r="G102" s="78"/>
      <c r="H102" s="78"/>
    </row>
    <row r="103" spans="1:8" ht="24.95" customHeight="1" x14ac:dyDescent="0.25">
      <c r="A103" s="193" t="s">
        <v>331</v>
      </c>
      <c r="B103" s="80">
        <v>12647694</v>
      </c>
      <c r="C103" s="95"/>
      <c r="D103" s="84"/>
      <c r="E103" s="85"/>
      <c r="G103" s="78"/>
      <c r="H103" s="78"/>
    </row>
    <row r="104" spans="1:8" ht="24.95" customHeight="1" x14ac:dyDescent="0.25">
      <c r="A104" s="193"/>
      <c r="B104" s="80"/>
      <c r="C104" s="95"/>
      <c r="D104" s="84"/>
      <c r="E104" s="85"/>
      <c r="H104" s="97"/>
    </row>
    <row r="105" spans="1:8" ht="20.100000000000001" customHeight="1" x14ac:dyDescent="0.25">
      <c r="A105" s="193"/>
      <c r="B105" s="80"/>
      <c r="C105" s="95"/>
      <c r="D105" s="84"/>
      <c r="E105" s="85"/>
      <c r="H105" s="78"/>
    </row>
    <row r="106" spans="1:8" ht="20.100000000000001" customHeight="1" x14ac:dyDescent="0.25">
      <c r="A106" s="195" t="s">
        <v>288</v>
      </c>
      <c r="B106" s="80">
        <f>+B107+B108+B109</f>
        <v>11334127</v>
      </c>
      <c r="C106" s="95"/>
      <c r="D106" s="84"/>
      <c r="E106" s="85"/>
    </row>
    <row r="107" spans="1:8" ht="24.95" customHeight="1" x14ac:dyDescent="0.25">
      <c r="A107" s="193" t="s">
        <v>332</v>
      </c>
      <c r="B107" s="80">
        <v>7007642</v>
      </c>
      <c r="C107" s="95"/>
      <c r="D107" s="84"/>
      <c r="E107" s="85"/>
      <c r="F107" s="78"/>
    </row>
    <row r="108" spans="1:8" ht="24.95" customHeight="1" x14ac:dyDescent="0.25">
      <c r="A108" s="193" t="s">
        <v>333</v>
      </c>
      <c r="B108" s="80"/>
      <c r="C108" s="95"/>
      <c r="D108" s="84"/>
      <c r="E108" s="85"/>
      <c r="F108" s="78"/>
    </row>
    <row r="109" spans="1:8" ht="24.95" customHeight="1" x14ac:dyDescent="0.25">
      <c r="A109" s="193" t="s">
        <v>507</v>
      </c>
      <c r="B109" s="80">
        <v>4326485</v>
      </c>
      <c r="C109" s="95"/>
      <c r="D109" s="84"/>
      <c r="E109" s="85"/>
      <c r="F109" s="78"/>
    </row>
    <row r="110" spans="1:8" ht="24.95" customHeight="1" x14ac:dyDescent="0.25">
      <c r="A110" s="193"/>
      <c r="B110" s="80"/>
      <c r="C110" s="95"/>
      <c r="D110" s="84"/>
      <c r="E110" s="85"/>
      <c r="F110" s="78"/>
    </row>
    <row r="111" spans="1:8" ht="20.100000000000001" customHeight="1" x14ac:dyDescent="0.25">
      <c r="A111" s="195" t="s">
        <v>334</v>
      </c>
      <c r="B111" s="91">
        <f>B112</f>
        <v>22367</v>
      </c>
      <c r="C111" s="95"/>
      <c r="D111" s="84"/>
      <c r="E111" s="85"/>
      <c r="F111" s="78"/>
    </row>
    <row r="112" spans="1:8" ht="20.100000000000001" customHeight="1" x14ac:dyDescent="0.25">
      <c r="A112" s="193" t="s">
        <v>335</v>
      </c>
      <c r="B112" s="80">
        <v>22367</v>
      </c>
      <c r="C112" s="95"/>
      <c r="D112" s="84"/>
      <c r="E112" s="85"/>
      <c r="F112" s="78"/>
    </row>
    <row r="113" spans="1:9" ht="20.100000000000001" customHeight="1" x14ac:dyDescent="0.25">
      <c r="A113" s="193"/>
      <c r="B113" s="80"/>
      <c r="C113" s="95"/>
      <c r="D113" s="84"/>
      <c r="E113" s="85"/>
    </row>
    <row r="114" spans="1:9" ht="20.100000000000001" customHeight="1" thickBot="1" x14ac:dyDescent="0.3">
      <c r="A114" s="192"/>
      <c r="B114" s="190"/>
      <c r="C114" s="95"/>
      <c r="D114" s="84"/>
      <c r="E114" s="85"/>
      <c r="F114" s="78"/>
    </row>
    <row r="115" spans="1:9" ht="18" x14ac:dyDescent="0.25">
      <c r="A115" s="98"/>
      <c r="B115" s="99"/>
      <c r="C115" s="78"/>
      <c r="D115" s="84"/>
      <c r="E115" s="85"/>
      <c r="F115" s="78"/>
    </row>
    <row r="116" spans="1:9" ht="18.75" thickBot="1" x14ac:dyDescent="0.3">
      <c r="A116" s="98"/>
      <c r="B116" s="99"/>
      <c r="C116" s="78"/>
      <c r="D116" s="84"/>
      <c r="E116" s="85"/>
      <c r="F116" s="78"/>
    </row>
    <row r="117" spans="1:9" ht="19.5" thickBot="1" x14ac:dyDescent="0.35">
      <c r="A117" s="189" t="s">
        <v>273</v>
      </c>
      <c r="B117" s="188" t="s">
        <v>497</v>
      </c>
      <c r="C117" s="78"/>
      <c r="D117" s="84"/>
      <c r="E117" s="85"/>
      <c r="F117" s="78"/>
    </row>
    <row r="118" spans="1:9" ht="19.5" thickTop="1" x14ac:dyDescent="0.3">
      <c r="A118" s="200"/>
      <c r="B118" s="100"/>
      <c r="C118" s="78"/>
      <c r="D118" s="84"/>
      <c r="E118" s="85"/>
      <c r="F118" s="78"/>
    </row>
    <row r="119" spans="1:9" ht="18.75" x14ac:dyDescent="0.3">
      <c r="A119" s="200"/>
      <c r="B119" s="100"/>
      <c r="C119" s="78"/>
      <c r="D119" s="84"/>
      <c r="E119" s="85"/>
      <c r="F119" s="78"/>
    </row>
    <row r="120" spans="1:9" ht="20.100000000000001" customHeight="1" x14ac:dyDescent="0.25">
      <c r="A120" s="198" t="s">
        <v>336</v>
      </c>
      <c r="B120" s="91">
        <f>+B122+B212+B178+B187+B241+B135</f>
        <v>1616242144.6056666</v>
      </c>
      <c r="C120" s="78"/>
      <c r="D120" s="84"/>
      <c r="E120" s="85"/>
    </row>
    <row r="121" spans="1:9" ht="20.100000000000001" customHeight="1" x14ac:dyDescent="0.25">
      <c r="A121" s="193"/>
      <c r="B121" s="80"/>
      <c r="C121" s="78"/>
      <c r="D121" s="84"/>
      <c r="E121" s="85"/>
      <c r="G121" s="78"/>
    </row>
    <row r="122" spans="1:9" ht="20.100000000000001" customHeight="1" x14ac:dyDescent="0.25">
      <c r="A122" s="195" t="s">
        <v>337</v>
      </c>
      <c r="B122" s="80">
        <f>+B124+B130+B131+B132+B133+B140+B141+B142+B145+B151+B159+B161+B164</f>
        <v>1366143046.9056668</v>
      </c>
      <c r="C122" s="78"/>
      <c r="D122" s="84"/>
      <c r="E122" s="85"/>
    </row>
    <row r="123" spans="1:9" ht="20.100000000000001" customHeight="1" x14ac:dyDescent="0.25">
      <c r="A123" s="195"/>
      <c r="B123" s="80"/>
      <c r="C123" s="78"/>
      <c r="D123" s="84"/>
      <c r="E123" s="85"/>
      <c r="G123" s="97"/>
    </row>
    <row r="124" spans="1:9" ht="20.100000000000001" customHeight="1" x14ac:dyDescent="0.25">
      <c r="A124" s="195" t="s">
        <v>338</v>
      </c>
      <c r="B124" s="80">
        <f>+B126+B127+B128</f>
        <v>966806828</v>
      </c>
      <c r="C124" s="78"/>
      <c r="D124" s="84"/>
      <c r="E124" s="85"/>
    </row>
    <row r="125" spans="1:9" ht="20.100000000000001" customHeight="1" x14ac:dyDescent="0.25">
      <c r="A125" s="195"/>
      <c r="B125" s="80"/>
      <c r="C125" s="78"/>
      <c r="D125" s="84"/>
      <c r="E125" s="85"/>
    </row>
    <row r="126" spans="1:9" ht="20.100000000000001" customHeight="1" x14ac:dyDescent="0.25">
      <c r="A126" s="193" t="s">
        <v>339</v>
      </c>
      <c r="B126" s="80">
        <v>542959986</v>
      </c>
      <c r="C126" s="104"/>
      <c r="D126" s="84"/>
      <c r="E126" s="85"/>
      <c r="F126" s="101"/>
      <c r="G126" s="101"/>
      <c r="H126" s="102"/>
    </row>
    <row r="127" spans="1:9" ht="20.100000000000001" customHeight="1" x14ac:dyDescent="0.25">
      <c r="A127" s="193" t="s">
        <v>340</v>
      </c>
      <c r="B127" s="80">
        <v>423178772</v>
      </c>
      <c r="C127" s="104"/>
      <c r="D127" s="84"/>
      <c r="E127" s="85"/>
      <c r="F127" s="101"/>
      <c r="G127" s="101"/>
    </row>
    <row r="128" spans="1:9" ht="20.100000000000001" customHeight="1" x14ac:dyDescent="0.25">
      <c r="A128" s="193" t="s">
        <v>341</v>
      </c>
      <c r="B128" s="80">
        <v>668070</v>
      </c>
      <c r="C128" s="104"/>
      <c r="D128" s="84"/>
      <c r="E128" s="85"/>
      <c r="F128" s="101"/>
      <c r="G128" s="103"/>
      <c r="H128" s="78"/>
      <c r="I128" s="78"/>
    </row>
    <row r="129" spans="1:9" ht="20.100000000000001" customHeight="1" x14ac:dyDescent="0.25">
      <c r="A129" s="193"/>
      <c r="B129" s="80"/>
      <c r="C129" s="104"/>
      <c r="D129" s="84"/>
      <c r="E129" s="85"/>
      <c r="F129" s="101"/>
      <c r="G129" s="103"/>
      <c r="H129" s="78"/>
      <c r="I129" s="78"/>
    </row>
    <row r="130" spans="1:9" ht="20.100000000000001" customHeight="1" x14ac:dyDescent="0.25">
      <c r="A130" s="193" t="s">
        <v>342</v>
      </c>
      <c r="B130" s="80">
        <v>7500000</v>
      </c>
      <c r="C130" s="104"/>
      <c r="D130" s="84"/>
      <c r="E130" s="85"/>
      <c r="G130" s="78"/>
      <c r="H130" s="78"/>
      <c r="I130" s="78"/>
    </row>
    <row r="131" spans="1:9" ht="20.100000000000001" customHeight="1" x14ac:dyDescent="0.25">
      <c r="A131" s="193" t="s">
        <v>343</v>
      </c>
      <c r="B131" s="80">
        <v>3163868</v>
      </c>
      <c r="C131" s="104"/>
      <c r="D131" s="84"/>
      <c r="E131" s="85"/>
      <c r="G131" s="78"/>
      <c r="H131" s="78"/>
      <c r="I131" s="78"/>
    </row>
    <row r="132" spans="1:9" ht="20.100000000000001" customHeight="1" x14ac:dyDescent="0.25">
      <c r="A132" s="193" t="s">
        <v>344</v>
      </c>
      <c r="B132" s="199">
        <f>+(B126*0.25)+(B127/12)</f>
        <v>171004894.16666666</v>
      </c>
      <c r="C132" s="104"/>
      <c r="D132" s="84"/>
      <c r="E132" s="85"/>
      <c r="G132" s="78"/>
    </row>
    <row r="133" spans="1:9" ht="20.100000000000001" customHeight="1" x14ac:dyDescent="0.25">
      <c r="A133" s="193" t="s">
        <v>345</v>
      </c>
      <c r="B133" s="80">
        <v>30139833</v>
      </c>
      <c r="C133" s="104"/>
      <c r="D133" s="84"/>
      <c r="E133" s="85"/>
      <c r="G133" s="78"/>
      <c r="H133" s="78"/>
    </row>
    <row r="134" spans="1:9" ht="20.100000000000001" customHeight="1" x14ac:dyDescent="0.25">
      <c r="A134" s="193"/>
      <c r="B134" s="80"/>
      <c r="C134" s="104"/>
      <c r="D134" s="84"/>
      <c r="E134" s="85"/>
      <c r="G134" s="78"/>
      <c r="H134" s="78"/>
    </row>
    <row r="135" spans="1:9" ht="24.95" customHeight="1" x14ac:dyDescent="0.25">
      <c r="A135" s="198" t="s">
        <v>630</v>
      </c>
      <c r="B135" s="91">
        <f>+B136+B137</f>
        <v>3055600</v>
      </c>
      <c r="C135" s="104"/>
      <c r="D135" s="84"/>
      <c r="E135" s="85"/>
      <c r="F135" s="78"/>
      <c r="G135" s="78"/>
      <c r="H135" s="78"/>
      <c r="I135" s="78"/>
    </row>
    <row r="136" spans="1:9" ht="24.95" customHeight="1" x14ac:dyDescent="0.25">
      <c r="A136" s="193" t="s">
        <v>629</v>
      </c>
      <c r="B136" s="80">
        <v>3000000</v>
      </c>
      <c r="C136" s="104"/>
      <c r="D136" s="84"/>
      <c r="E136" s="85"/>
      <c r="F136" s="78"/>
      <c r="G136" s="78"/>
      <c r="H136" s="78"/>
      <c r="I136" s="78"/>
    </row>
    <row r="137" spans="1:9" ht="24.95" customHeight="1" x14ac:dyDescent="0.25">
      <c r="A137" s="193" t="s">
        <v>628</v>
      </c>
      <c r="B137" s="80">
        <v>55600</v>
      </c>
      <c r="C137" s="104"/>
      <c r="D137" s="84"/>
      <c r="E137" s="85"/>
      <c r="F137" s="78"/>
      <c r="G137" s="78"/>
      <c r="H137" s="78"/>
      <c r="I137" s="78"/>
    </row>
    <row r="138" spans="1:9" ht="24.95" customHeight="1" x14ac:dyDescent="0.25">
      <c r="A138" s="198"/>
      <c r="B138" s="80"/>
      <c r="C138" s="104"/>
      <c r="D138" s="84"/>
      <c r="E138" s="85"/>
      <c r="F138" s="78"/>
      <c r="G138" s="78"/>
      <c r="H138" s="78"/>
      <c r="I138" s="78"/>
    </row>
    <row r="139" spans="1:9" ht="24.95" customHeight="1" x14ac:dyDescent="0.25">
      <c r="A139" s="198"/>
      <c r="B139" s="80"/>
      <c r="C139" s="104"/>
      <c r="D139" s="84"/>
      <c r="E139" s="85"/>
      <c r="F139" s="78"/>
      <c r="G139" s="78"/>
      <c r="H139" s="78"/>
      <c r="I139" s="78"/>
    </row>
    <row r="140" spans="1:9" ht="24.95" customHeight="1" x14ac:dyDescent="0.25">
      <c r="A140" s="193" t="s">
        <v>346</v>
      </c>
      <c r="B140" s="80">
        <v>13798038</v>
      </c>
      <c r="C140" s="104"/>
      <c r="D140" s="84"/>
      <c r="E140" s="85"/>
      <c r="I140" s="78"/>
    </row>
    <row r="141" spans="1:9" ht="24.95" customHeight="1" x14ac:dyDescent="0.25">
      <c r="A141" s="193" t="s">
        <v>347</v>
      </c>
      <c r="B141" s="80">
        <v>1800000</v>
      </c>
      <c r="C141" s="104"/>
      <c r="D141" s="84"/>
      <c r="E141" s="85"/>
    </row>
    <row r="142" spans="1:9" ht="24.95" customHeight="1" x14ac:dyDescent="0.25">
      <c r="A142" s="193" t="s">
        <v>348</v>
      </c>
      <c r="B142" s="80">
        <v>1587908</v>
      </c>
      <c r="C142" s="104"/>
      <c r="D142" s="84"/>
      <c r="E142" s="85"/>
    </row>
    <row r="143" spans="1:9" ht="24.95" customHeight="1" x14ac:dyDescent="0.25">
      <c r="A143" s="193"/>
      <c r="B143" s="80"/>
      <c r="C143" s="104"/>
      <c r="D143" s="84"/>
      <c r="E143" s="85"/>
    </row>
    <row r="144" spans="1:9" ht="20.100000000000001" customHeight="1" x14ac:dyDescent="0.25">
      <c r="A144" s="193"/>
      <c r="B144" s="80"/>
      <c r="C144" s="104"/>
      <c r="D144" s="84"/>
      <c r="E144" s="85"/>
    </row>
    <row r="145" spans="1:9" ht="20.100000000000001" customHeight="1" x14ac:dyDescent="0.25">
      <c r="A145" s="197" t="s">
        <v>349</v>
      </c>
      <c r="B145" s="80">
        <f>+B146+B147+B148</f>
        <v>3594317</v>
      </c>
      <c r="C145" s="104"/>
      <c r="D145" s="84"/>
      <c r="E145" s="85"/>
    </row>
    <row r="146" spans="1:9" ht="24.95" customHeight="1" x14ac:dyDescent="0.25">
      <c r="A146" s="193" t="s">
        <v>350</v>
      </c>
      <c r="B146" s="80">
        <v>12000</v>
      </c>
      <c r="C146" s="196"/>
      <c r="D146" s="84"/>
      <c r="E146" s="85"/>
    </row>
    <row r="147" spans="1:9" ht="24.95" customHeight="1" x14ac:dyDescent="0.25">
      <c r="A147" s="193" t="s">
        <v>351</v>
      </c>
      <c r="B147" s="80">
        <v>3572317</v>
      </c>
      <c r="C147" s="104"/>
      <c r="D147" s="84"/>
      <c r="E147" s="85"/>
      <c r="F147" s="89"/>
      <c r="G147" s="78"/>
      <c r="I147" s="97"/>
    </row>
    <row r="148" spans="1:9" ht="24.95" customHeight="1" x14ac:dyDescent="0.25">
      <c r="A148" s="193" t="s">
        <v>352</v>
      </c>
      <c r="B148" s="80">
        <v>10000</v>
      </c>
      <c r="C148" s="196"/>
      <c r="D148" s="84"/>
      <c r="E148" s="85"/>
    </row>
    <row r="149" spans="1:9" ht="24.95" customHeight="1" x14ac:dyDescent="0.25">
      <c r="A149" s="193"/>
      <c r="B149" s="80"/>
      <c r="C149" s="104"/>
      <c r="D149" s="84"/>
      <c r="E149" s="85"/>
    </row>
    <row r="150" spans="1:9" ht="20.100000000000001" customHeight="1" x14ac:dyDescent="0.25">
      <c r="A150" s="193"/>
      <c r="B150" s="80"/>
      <c r="C150" s="104"/>
      <c r="D150" s="84"/>
      <c r="E150" s="85"/>
      <c r="G150" s="78"/>
    </row>
    <row r="151" spans="1:9" ht="20.100000000000001" customHeight="1" x14ac:dyDescent="0.25">
      <c r="A151" s="195" t="s">
        <v>353</v>
      </c>
      <c r="B151" s="80">
        <f>+B152+B155+B153+B154+B156</f>
        <v>103065764.73300001</v>
      </c>
      <c r="C151" s="104"/>
      <c r="D151" s="84"/>
      <c r="E151" s="85"/>
      <c r="F151" s="78"/>
      <c r="G151" s="78"/>
    </row>
    <row r="152" spans="1:9" ht="24.95" customHeight="1" x14ac:dyDescent="0.25">
      <c r="A152" s="193" t="s">
        <v>354</v>
      </c>
      <c r="B152" s="80">
        <v>52827886</v>
      </c>
      <c r="C152" s="196"/>
      <c r="D152" s="84"/>
      <c r="E152" s="85"/>
      <c r="F152" s="78"/>
      <c r="G152" s="97"/>
    </row>
    <row r="153" spans="1:9" ht="24.95" customHeight="1" x14ac:dyDescent="0.25">
      <c r="A153" s="193" t="s">
        <v>355</v>
      </c>
      <c r="B153" s="80">
        <v>900000</v>
      </c>
      <c r="C153" s="196"/>
      <c r="D153" s="84"/>
      <c r="E153" s="85"/>
      <c r="F153" s="78"/>
      <c r="G153" s="87"/>
    </row>
    <row r="154" spans="1:9" ht="24.95" customHeight="1" x14ac:dyDescent="0.25">
      <c r="A154" s="193" t="s">
        <v>356</v>
      </c>
      <c r="B154" s="80">
        <f>+B126*7.9%</f>
        <v>42893838.894000001</v>
      </c>
      <c r="C154" s="196"/>
      <c r="D154" s="84"/>
      <c r="E154" s="85"/>
      <c r="F154" s="78"/>
      <c r="G154" s="78"/>
      <c r="H154" s="97"/>
    </row>
    <row r="155" spans="1:9" ht="23.25" customHeight="1" x14ac:dyDescent="0.25">
      <c r="A155" s="193" t="s">
        <v>357</v>
      </c>
      <c r="B155" s="80">
        <f>+B126*1.15%</f>
        <v>6244039.8389999997</v>
      </c>
      <c r="C155" s="104"/>
      <c r="D155" s="84"/>
      <c r="E155" s="85"/>
      <c r="G155" s="78"/>
    </row>
    <row r="156" spans="1:9" ht="21.75" customHeight="1" x14ac:dyDescent="0.25">
      <c r="A156" s="193" t="s">
        <v>358</v>
      </c>
      <c r="B156" s="80">
        <v>200000</v>
      </c>
      <c r="C156" s="104"/>
      <c r="D156" s="84"/>
      <c r="E156" s="85"/>
    </row>
    <row r="157" spans="1:9" ht="20.100000000000001" customHeight="1" x14ac:dyDescent="0.25">
      <c r="A157" s="193"/>
      <c r="B157" s="80"/>
      <c r="C157" s="104"/>
      <c r="D157" s="84"/>
      <c r="E157" s="85"/>
    </row>
    <row r="158" spans="1:9" ht="20.100000000000001" customHeight="1" x14ac:dyDescent="0.25">
      <c r="A158" s="193"/>
      <c r="B158" s="80"/>
      <c r="C158" s="104"/>
      <c r="D158" s="84"/>
      <c r="E158" s="85"/>
    </row>
    <row r="159" spans="1:9" ht="20.100000000000001" customHeight="1" x14ac:dyDescent="0.25">
      <c r="A159" s="193" t="s">
        <v>359</v>
      </c>
      <c r="B159" s="80">
        <v>10351078</v>
      </c>
      <c r="C159" s="104"/>
      <c r="D159" s="84"/>
      <c r="E159" s="85"/>
      <c r="F159" s="78"/>
    </row>
    <row r="160" spans="1:9" ht="20.100000000000001" customHeight="1" x14ac:dyDescent="0.25">
      <c r="A160" s="193"/>
      <c r="B160" s="80"/>
      <c r="C160" s="104"/>
      <c r="D160" s="84"/>
      <c r="E160" s="85"/>
      <c r="F160" s="78"/>
    </row>
    <row r="161" spans="1:8" ht="20.100000000000001" customHeight="1" x14ac:dyDescent="0.25">
      <c r="A161" s="193" t="s">
        <v>360</v>
      </c>
      <c r="B161" s="80">
        <v>3552028</v>
      </c>
      <c r="C161" s="104"/>
      <c r="D161" s="84"/>
      <c r="E161" s="85"/>
      <c r="G161" s="97"/>
    </row>
    <row r="162" spans="1:8" ht="20.100000000000001" customHeight="1" x14ac:dyDescent="0.25">
      <c r="A162" s="193"/>
      <c r="B162" s="80"/>
      <c r="C162" s="104"/>
      <c r="D162" s="84"/>
      <c r="E162" s="85"/>
    </row>
    <row r="163" spans="1:8" ht="20.100000000000001" customHeight="1" x14ac:dyDescent="0.25">
      <c r="A163" s="193"/>
      <c r="B163" s="80"/>
      <c r="C163" s="78"/>
      <c r="D163" s="84"/>
      <c r="E163" s="85"/>
    </row>
    <row r="164" spans="1:8" ht="20.100000000000001" customHeight="1" x14ac:dyDescent="0.25">
      <c r="A164" s="195" t="s">
        <v>361</v>
      </c>
      <c r="B164" s="80">
        <f>+B166+B167+B169+B170+B168</f>
        <v>49778490.005999997</v>
      </c>
      <c r="C164" s="95"/>
      <c r="D164" s="84"/>
      <c r="E164" s="85"/>
    </row>
    <row r="165" spans="1:8" ht="20.100000000000001" customHeight="1" x14ac:dyDescent="0.25">
      <c r="A165" s="195"/>
      <c r="B165" s="80"/>
      <c r="C165" s="95"/>
      <c r="D165" s="84"/>
      <c r="E165" s="85"/>
    </row>
    <row r="166" spans="1:8" ht="20.100000000000001" customHeight="1" x14ac:dyDescent="0.25">
      <c r="A166" s="193" t="s">
        <v>362</v>
      </c>
      <c r="B166" s="80">
        <v>7663787</v>
      </c>
      <c r="C166" s="95"/>
      <c r="D166" s="84"/>
      <c r="E166" s="85"/>
      <c r="G166" s="78"/>
    </row>
    <row r="167" spans="1:8" ht="20.100000000000001" customHeight="1" x14ac:dyDescent="0.25">
      <c r="A167" s="193" t="s">
        <v>363</v>
      </c>
      <c r="B167" s="80">
        <v>3000000</v>
      </c>
      <c r="C167" s="95"/>
      <c r="D167" s="84"/>
      <c r="E167" s="85"/>
      <c r="F167" s="78"/>
      <c r="G167" s="78"/>
    </row>
    <row r="168" spans="1:8" ht="20.100000000000001" customHeight="1" x14ac:dyDescent="0.25">
      <c r="A168" s="193" t="s">
        <v>364</v>
      </c>
      <c r="B168" s="80">
        <f>+B126*7.1%</f>
        <v>38550159.005999997</v>
      </c>
      <c r="C168" s="95"/>
      <c r="D168" s="84"/>
      <c r="E168" s="85"/>
      <c r="F168" s="194"/>
      <c r="H168" s="97"/>
    </row>
    <row r="169" spans="1:8" ht="20.100000000000001" customHeight="1" x14ac:dyDescent="0.25">
      <c r="A169" s="193" t="s">
        <v>365</v>
      </c>
      <c r="B169" s="80">
        <v>464127</v>
      </c>
      <c r="C169" s="95"/>
      <c r="D169" s="84"/>
      <c r="E169" s="85"/>
    </row>
    <row r="170" spans="1:8" ht="20.100000000000001" customHeight="1" x14ac:dyDescent="0.25">
      <c r="A170" s="193" t="s">
        <v>366</v>
      </c>
      <c r="B170" s="80">
        <v>100417</v>
      </c>
      <c r="C170" s="95"/>
      <c r="D170" s="84"/>
      <c r="E170" s="85"/>
    </row>
    <row r="171" spans="1:8" ht="20.100000000000001" customHeight="1" x14ac:dyDescent="0.25">
      <c r="A171" s="193"/>
      <c r="B171" s="80"/>
      <c r="C171" s="95"/>
      <c r="D171" s="84"/>
      <c r="E171" s="85"/>
    </row>
    <row r="172" spans="1:8" ht="20.100000000000001" customHeight="1" x14ac:dyDescent="0.25">
      <c r="A172" s="193"/>
      <c r="B172" s="80"/>
      <c r="C172" s="95"/>
      <c r="D172" s="84"/>
      <c r="E172" s="85"/>
    </row>
    <row r="173" spans="1:8" ht="20.100000000000001" customHeight="1" thickBot="1" x14ac:dyDescent="0.3">
      <c r="A173" s="192"/>
      <c r="B173" s="190"/>
      <c r="C173" s="95"/>
      <c r="D173" s="84"/>
      <c r="E173" s="85"/>
    </row>
    <row r="174" spans="1:8" ht="20.100000000000001" customHeight="1" x14ac:dyDescent="0.25">
      <c r="A174" s="98"/>
      <c r="B174" s="99"/>
      <c r="C174" s="95"/>
      <c r="D174" s="84"/>
      <c r="E174" s="85"/>
    </row>
    <row r="175" spans="1:8" ht="20.100000000000001" customHeight="1" thickBot="1" x14ac:dyDescent="0.3">
      <c r="A175" s="98"/>
      <c r="B175" s="99"/>
      <c r="C175" s="95"/>
      <c r="D175" s="84"/>
      <c r="E175" s="85"/>
    </row>
    <row r="176" spans="1:8" ht="20.100000000000001" customHeight="1" thickBot="1" x14ac:dyDescent="0.35">
      <c r="A176" s="189" t="s">
        <v>273</v>
      </c>
      <c r="B176" s="188" t="s">
        <v>497</v>
      </c>
      <c r="C176" s="95"/>
      <c r="D176" s="84"/>
      <c r="E176" s="85"/>
    </row>
    <row r="177" spans="1:6" ht="20.100000000000001" customHeight="1" thickTop="1" x14ac:dyDescent="0.25">
      <c r="A177" s="79"/>
      <c r="B177" s="80"/>
      <c r="C177" s="95"/>
      <c r="D177" s="84"/>
      <c r="E177" s="85"/>
    </row>
    <row r="178" spans="1:6" ht="20.100000000000001" customHeight="1" x14ac:dyDescent="0.25">
      <c r="A178" s="88" t="s">
        <v>367</v>
      </c>
      <c r="B178" s="80">
        <f>B183+B181+B180+B182+B184+B185</f>
        <v>56187326</v>
      </c>
      <c r="C178" s="95"/>
      <c r="D178" s="84"/>
      <c r="E178" s="85"/>
    </row>
    <row r="179" spans="1:6" ht="20.100000000000001" customHeight="1" x14ac:dyDescent="0.25">
      <c r="A179" s="88"/>
      <c r="B179" s="80"/>
      <c r="C179" s="95"/>
      <c r="D179" s="84"/>
      <c r="E179" s="85"/>
    </row>
    <row r="180" spans="1:6" ht="20.100000000000001" customHeight="1" x14ac:dyDescent="0.25">
      <c r="A180" s="79" t="s">
        <v>368</v>
      </c>
      <c r="B180" s="80">
        <v>81492</v>
      </c>
      <c r="C180" s="95"/>
      <c r="D180" s="84"/>
      <c r="E180" s="85"/>
    </row>
    <row r="181" spans="1:6" ht="20.100000000000001" customHeight="1" x14ac:dyDescent="0.25">
      <c r="A181" s="79" t="s">
        <v>369</v>
      </c>
      <c r="B181" s="80">
        <v>2835678</v>
      </c>
      <c r="C181" s="95"/>
      <c r="D181" s="84"/>
      <c r="E181" s="85"/>
    </row>
    <row r="182" spans="1:6" ht="20.100000000000001" customHeight="1" x14ac:dyDescent="0.25">
      <c r="A182" s="79" t="s">
        <v>370</v>
      </c>
      <c r="B182" s="80">
        <v>186000</v>
      </c>
      <c r="C182" s="95"/>
      <c r="D182" s="84"/>
      <c r="E182" s="85"/>
      <c r="F182" s="78"/>
    </row>
    <row r="183" spans="1:6" ht="20.100000000000001" customHeight="1" x14ac:dyDescent="0.25">
      <c r="A183" s="79" t="s">
        <v>371</v>
      </c>
      <c r="B183" s="80">
        <v>318084</v>
      </c>
      <c r="C183" s="95"/>
      <c r="D183" s="84"/>
      <c r="E183" s="85"/>
    </row>
    <row r="184" spans="1:6" ht="20.100000000000001" customHeight="1" x14ac:dyDescent="0.25">
      <c r="A184" s="79" t="s">
        <v>372</v>
      </c>
      <c r="B184" s="80">
        <v>1350000</v>
      </c>
      <c r="C184" s="95"/>
      <c r="D184" s="84"/>
      <c r="E184" s="85"/>
    </row>
    <row r="185" spans="1:6" ht="20.100000000000001" customHeight="1" x14ac:dyDescent="0.25">
      <c r="A185" s="79" t="s">
        <v>373</v>
      </c>
      <c r="B185" s="105">
        <v>51416072</v>
      </c>
      <c r="C185" s="95"/>
      <c r="D185" s="84"/>
      <c r="E185" s="85"/>
    </row>
    <row r="186" spans="1:6" ht="20.100000000000001" customHeight="1" x14ac:dyDescent="0.25">
      <c r="A186" s="79"/>
      <c r="B186" s="80"/>
      <c r="C186" s="95"/>
      <c r="D186" s="84"/>
      <c r="E186" s="85"/>
    </row>
    <row r="187" spans="1:6" ht="20.100000000000001" customHeight="1" x14ac:dyDescent="0.25">
      <c r="A187" s="88" t="s">
        <v>374</v>
      </c>
      <c r="B187" s="91">
        <f>+B189+B194+B197+B204+B205+B208</f>
        <v>53827280</v>
      </c>
      <c r="C187" s="95"/>
      <c r="D187" s="84"/>
      <c r="E187" s="85"/>
    </row>
    <row r="188" spans="1:6" ht="20.100000000000001" customHeight="1" x14ac:dyDescent="0.25">
      <c r="A188" s="79"/>
      <c r="B188" s="80"/>
      <c r="C188" s="95"/>
      <c r="D188" s="84"/>
      <c r="E188" s="85"/>
    </row>
    <row r="189" spans="1:6" ht="20.100000000000001" customHeight="1" x14ac:dyDescent="0.25">
      <c r="A189" s="88" t="s">
        <v>375</v>
      </c>
      <c r="B189" s="80">
        <f>+B191+B192+B193</f>
        <v>2454214</v>
      </c>
      <c r="C189" s="95"/>
      <c r="D189" s="84"/>
      <c r="E189" s="85"/>
    </row>
    <row r="190" spans="1:6" ht="20.100000000000001" customHeight="1" x14ac:dyDescent="0.25">
      <c r="A190" s="79"/>
      <c r="B190" s="80"/>
      <c r="C190" s="95"/>
      <c r="D190" s="84"/>
      <c r="E190" s="85"/>
    </row>
    <row r="191" spans="1:6" ht="20.100000000000001" customHeight="1" x14ac:dyDescent="0.25">
      <c r="A191" s="79" t="s">
        <v>376</v>
      </c>
      <c r="B191" s="80">
        <v>1727156</v>
      </c>
      <c r="C191" s="83"/>
      <c r="D191" s="84"/>
      <c r="E191" s="85"/>
    </row>
    <row r="192" spans="1:6" ht="20.100000000000001" customHeight="1" x14ac:dyDescent="0.25">
      <c r="A192" s="79" t="s">
        <v>377</v>
      </c>
      <c r="B192" s="80">
        <v>660000</v>
      </c>
      <c r="C192" s="83"/>
      <c r="D192" s="84"/>
      <c r="E192" s="85"/>
    </row>
    <row r="193" spans="1:7" ht="20.100000000000001" customHeight="1" x14ac:dyDescent="0.25">
      <c r="A193" s="79" t="s">
        <v>378</v>
      </c>
      <c r="B193" s="80">
        <v>67058</v>
      </c>
      <c r="C193" s="95"/>
      <c r="D193" s="84"/>
      <c r="E193" s="85"/>
    </row>
    <row r="194" spans="1:7" ht="20.100000000000001" customHeight="1" x14ac:dyDescent="0.25">
      <c r="A194" s="79" t="s">
        <v>379</v>
      </c>
      <c r="B194" s="105">
        <v>2637535</v>
      </c>
      <c r="C194" s="83"/>
      <c r="D194" s="84"/>
      <c r="E194" s="85"/>
    </row>
    <row r="195" spans="1:7" ht="20.100000000000001" customHeight="1" x14ac:dyDescent="0.25">
      <c r="A195" s="79"/>
      <c r="B195" s="106"/>
      <c r="C195" s="95"/>
      <c r="D195" s="84"/>
      <c r="E195" s="85"/>
    </row>
    <row r="196" spans="1:7" ht="20.100000000000001" customHeight="1" x14ac:dyDescent="0.25">
      <c r="A196" s="79"/>
      <c r="B196" s="80"/>
      <c r="C196" s="95"/>
      <c r="D196" s="84"/>
      <c r="E196" s="85"/>
    </row>
    <row r="197" spans="1:7" ht="20.100000000000001" customHeight="1" x14ac:dyDescent="0.25">
      <c r="A197" s="88" t="s">
        <v>380</v>
      </c>
      <c r="B197" s="80">
        <f>+B199+B200+B201+B202+B203</f>
        <v>3937605</v>
      </c>
      <c r="C197" s="95"/>
      <c r="D197" s="84"/>
      <c r="E197" s="85"/>
    </row>
    <row r="198" spans="1:7" ht="20.100000000000001" customHeight="1" x14ac:dyDescent="0.25">
      <c r="A198" s="79"/>
      <c r="B198" s="80"/>
      <c r="C198" s="95"/>
      <c r="D198" s="84"/>
      <c r="E198" s="85"/>
    </row>
    <row r="199" spans="1:7" ht="20.100000000000001" customHeight="1" x14ac:dyDescent="0.25">
      <c r="A199" s="79" t="s">
        <v>381</v>
      </c>
      <c r="B199" s="80">
        <v>1398658</v>
      </c>
      <c r="C199" s="95"/>
      <c r="D199" s="84"/>
      <c r="E199" s="85"/>
    </row>
    <row r="200" spans="1:7" ht="20.100000000000001" customHeight="1" x14ac:dyDescent="0.25">
      <c r="A200" s="79" t="s">
        <v>382</v>
      </c>
      <c r="B200" s="80">
        <v>1026633</v>
      </c>
      <c r="C200" s="95"/>
      <c r="D200" s="84"/>
      <c r="E200" s="85"/>
    </row>
    <row r="201" spans="1:7" ht="20.100000000000001" customHeight="1" x14ac:dyDescent="0.25">
      <c r="A201" s="79" t="s">
        <v>383</v>
      </c>
      <c r="B201" s="80">
        <v>962234</v>
      </c>
      <c r="C201" s="95"/>
      <c r="D201" s="84"/>
      <c r="E201" s="85"/>
    </row>
    <row r="202" spans="1:7" ht="20.100000000000001" customHeight="1" x14ac:dyDescent="0.25">
      <c r="A202" s="79" t="s">
        <v>384</v>
      </c>
      <c r="B202" s="80">
        <v>535080</v>
      </c>
      <c r="C202" s="95"/>
      <c r="D202" s="84"/>
      <c r="E202" s="85"/>
    </row>
    <row r="203" spans="1:7" ht="20.100000000000001" customHeight="1" x14ac:dyDescent="0.25">
      <c r="A203" s="79" t="s">
        <v>627</v>
      </c>
      <c r="B203" s="80">
        <v>15000</v>
      </c>
      <c r="C203" s="95"/>
      <c r="D203" s="84"/>
      <c r="E203" s="85"/>
    </row>
    <row r="204" spans="1:7" ht="20.100000000000001" customHeight="1" x14ac:dyDescent="0.25">
      <c r="A204" s="79" t="s">
        <v>385</v>
      </c>
      <c r="B204" s="105">
        <v>10195418</v>
      </c>
      <c r="C204" s="95"/>
      <c r="D204" s="84"/>
      <c r="E204" s="85"/>
    </row>
    <row r="205" spans="1:7" ht="20.100000000000001" customHeight="1" x14ac:dyDescent="0.25">
      <c r="A205" s="79" t="s">
        <v>386</v>
      </c>
      <c r="B205" s="80">
        <v>16900355</v>
      </c>
      <c r="C205" s="95"/>
      <c r="D205" s="84"/>
      <c r="E205" s="85"/>
      <c r="G205" s="78"/>
    </row>
    <row r="206" spans="1:7" ht="20.100000000000001" customHeight="1" x14ac:dyDescent="0.25">
      <c r="A206" s="79"/>
      <c r="B206" s="80"/>
      <c r="C206" s="95"/>
      <c r="D206" s="84"/>
      <c r="E206" s="85"/>
    </row>
    <row r="207" spans="1:7" ht="20.100000000000001" customHeight="1" x14ac:dyDescent="0.25">
      <c r="A207" s="79"/>
      <c r="B207" s="80"/>
      <c r="C207" s="95"/>
      <c r="D207" s="84"/>
      <c r="E207" s="85"/>
    </row>
    <row r="208" spans="1:7" ht="20.100000000000001" customHeight="1" x14ac:dyDescent="0.25">
      <c r="A208" s="88" t="s">
        <v>387</v>
      </c>
      <c r="B208" s="80">
        <f>+B210</f>
        <v>17702153</v>
      </c>
      <c r="C208" s="95"/>
      <c r="D208" s="84"/>
      <c r="E208" s="85"/>
    </row>
    <row r="209" spans="1:5" ht="20.100000000000001" customHeight="1" x14ac:dyDescent="0.25">
      <c r="A209" s="79"/>
      <c r="B209" s="80"/>
      <c r="C209" s="95"/>
      <c r="D209" s="84"/>
      <c r="E209" s="85"/>
    </row>
    <row r="210" spans="1:5" ht="20.100000000000001" customHeight="1" x14ac:dyDescent="0.25">
      <c r="A210" s="79" t="s">
        <v>388</v>
      </c>
      <c r="B210" s="80">
        <v>17702153</v>
      </c>
      <c r="C210" s="95"/>
      <c r="D210" s="84"/>
      <c r="E210" s="85"/>
    </row>
    <row r="211" spans="1:5" ht="20.100000000000001" customHeight="1" x14ac:dyDescent="0.25">
      <c r="A211" s="79"/>
      <c r="B211" s="80"/>
      <c r="C211" s="95"/>
      <c r="D211" s="84"/>
      <c r="E211" s="85"/>
    </row>
    <row r="212" spans="1:5" ht="20.100000000000001" customHeight="1" x14ac:dyDescent="0.25">
      <c r="A212" s="81" t="s">
        <v>389</v>
      </c>
      <c r="B212" s="91">
        <f>+B214+B217+B222+B225+B226+B227+B229+B236</f>
        <v>94792261.599999994</v>
      </c>
      <c r="C212" s="95"/>
      <c r="D212" s="84"/>
      <c r="E212" s="85"/>
    </row>
    <row r="213" spans="1:5" s="86" customFormat="1" ht="20.100000000000001" customHeight="1" x14ac:dyDescent="0.25">
      <c r="A213" s="81"/>
      <c r="B213" s="91"/>
      <c r="C213" s="95"/>
      <c r="D213" s="84"/>
      <c r="E213" s="85"/>
    </row>
    <row r="214" spans="1:5" ht="20.100000000000001" customHeight="1" x14ac:dyDescent="0.25">
      <c r="A214" s="79" t="s">
        <v>508</v>
      </c>
      <c r="B214" s="80">
        <f>+B215</f>
        <v>2512898</v>
      </c>
      <c r="C214" s="95"/>
      <c r="D214" s="84"/>
      <c r="E214" s="85"/>
    </row>
    <row r="215" spans="1:5" ht="20.100000000000001" customHeight="1" x14ac:dyDescent="0.25">
      <c r="A215" s="79" t="s">
        <v>390</v>
      </c>
      <c r="B215" s="80">
        <v>2512898</v>
      </c>
      <c r="C215" s="95"/>
      <c r="D215" s="84"/>
      <c r="E215" s="85"/>
    </row>
    <row r="216" spans="1:5" ht="20.100000000000001" customHeight="1" x14ac:dyDescent="0.25">
      <c r="A216" s="79"/>
      <c r="B216" s="80"/>
      <c r="C216" s="95"/>
      <c r="D216" s="84"/>
      <c r="E216" s="85"/>
    </row>
    <row r="217" spans="1:5" ht="20.100000000000001" customHeight="1" x14ac:dyDescent="0.25">
      <c r="A217" s="88" t="s">
        <v>391</v>
      </c>
      <c r="B217" s="80">
        <f>+B219+B220</f>
        <v>3826672.5999999996</v>
      </c>
      <c r="C217" s="95"/>
      <c r="D217" s="84"/>
      <c r="E217" s="85"/>
    </row>
    <row r="218" spans="1:5" ht="20.100000000000001" customHeight="1" x14ac:dyDescent="0.25">
      <c r="A218" s="88" t="s">
        <v>392</v>
      </c>
      <c r="B218" s="80"/>
      <c r="C218" s="95"/>
      <c r="D218" s="84"/>
      <c r="E218" s="85"/>
    </row>
    <row r="219" spans="1:5" ht="20.100000000000001" customHeight="1" x14ac:dyDescent="0.25">
      <c r="A219" s="79" t="s">
        <v>393</v>
      </c>
      <c r="B219" s="80">
        <v>2226433</v>
      </c>
      <c r="C219" s="95"/>
      <c r="D219" s="84"/>
      <c r="E219" s="85"/>
    </row>
    <row r="220" spans="1:5" ht="20.100000000000001" customHeight="1" x14ac:dyDescent="0.25">
      <c r="A220" s="79" t="s">
        <v>394</v>
      </c>
      <c r="B220" s="80">
        <v>1600239.5999999999</v>
      </c>
      <c r="C220" s="95"/>
      <c r="D220" s="84"/>
      <c r="E220" s="85"/>
    </row>
    <row r="221" spans="1:5" ht="20.100000000000001" customHeight="1" x14ac:dyDescent="0.25">
      <c r="A221" s="79"/>
      <c r="B221" s="80"/>
      <c r="C221" s="95"/>
      <c r="D221" s="84"/>
      <c r="E221" s="85"/>
    </row>
    <row r="222" spans="1:5" ht="20.100000000000001" customHeight="1" x14ac:dyDescent="0.25">
      <c r="A222" s="79" t="s">
        <v>395</v>
      </c>
      <c r="B222" s="80">
        <f>+B223+B224</f>
        <v>5490264</v>
      </c>
      <c r="C222" s="95"/>
      <c r="D222" s="84"/>
      <c r="E222" s="85"/>
    </row>
    <row r="223" spans="1:5" ht="24.95" customHeight="1" x14ac:dyDescent="0.25">
      <c r="A223" s="79" t="s">
        <v>396</v>
      </c>
      <c r="B223" s="80">
        <v>4490264</v>
      </c>
      <c r="C223" s="95"/>
      <c r="D223" s="84"/>
      <c r="E223" s="85"/>
    </row>
    <row r="224" spans="1:5" ht="24.95" customHeight="1" x14ac:dyDescent="0.25">
      <c r="A224" s="79" t="s">
        <v>397</v>
      </c>
      <c r="B224" s="80">
        <v>1000000</v>
      </c>
      <c r="C224" s="95"/>
      <c r="D224" s="84"/>
      <c r="E224" s="85"/>
    </row>
    <row r="225" spans="1:7" ht="24.95" customHeight="1" x14ac:dyDescent="0.25">
      <c r="A225" s="79" t="s">
        <v>398</v>
      </c>
      <c r="B225" s="80">
        <v>943380</v>
      </c>
      <c r="C225" s="95"/>
      <c r="D225" s="84"/>
      <c r="E225" s="85"/>
    </row>
    <row r="226" spans="1:7" ht="24.95" customHeight="1" x14ac:dyDescent="0.25">
      <c r="A226" s="79" t="s">
        <v>399</v>
      </c>
      <c r="B226" s="80">
        <v>529740</v>
      </c>
      <c r="C226" s="95"/>
      <c r="D226" s="84"/>
      <c r="E226" s="85"/>
    </row>
    <row r="227" spans="1:7" ht="24.95" customHeight="1" x14ac:dyDescent="0.25">
      <c r="A227" s="79" t="s">
        <v>400</v>
      </c>
      <c r="B227" s="80">
        <v>28186220</v>
      </c>
      <c r="C227" s="95"/>
      <c r="D227" s="84"/>
      <c r="E227" s="85"/>
    </row>
    <row r="228" spans="1:7" ht="24.95" customHeight="1" x14ac:dyDescent="0.25">
      <c r="A228" s="79"/>
      <c r="B228" s="80"/>
      <c r="C228" s="95"/>
      <c r="D228" s="84"/>
      <c r="E228" s="85"/>
    </row>
    <row r="229" spans="1:7" ht="20.100000000000001" customHeight="1" x14ac:dyDescent="0.25">
      <c r="A229" s="88" t="s">
        <v>401</v>
      </c>
      <c r="B229" s="80">
        <f>+B230+B231</f>
        <v>8846628</v>
      </c>
      <c r="C229" s="95"/>
      <c r="D229" s="84"/>
      <c r="E229" s="85"/>
    </row>
    <row r="230" spans="1:7" ht="20.100000000000001" customHeight="1" x14ac:dyDescent="0.25">
      <c r="A230" s="79" t="s">
        <v>402</v>
      </c>
      <c r="B230" s="80">
        <v>8831628</v>
      </c>
      <c r="C230" s="95"/>
      <c r="D230" s="84"/>
      <c r="E230" s="85"/>
    </row>
    <row r="231" spans="1:7" ht="20.100000000000001" customHeight="1" x14ac:dyDescent="0.25">
      <c r="A231" s="79" t="s">
        <v>626</v>
      </c>
      <c r="B231" s="80">
        <v>15000</v>
      </c>
      <c r="C231" s="95"/>
      <c r="D231" s="84"/>
      <c r="E231" s="85"/>
      <c r="G231" s="78"/>
    </row>
    <row r="232" spans="1:7" ht="20.100000000000001" customHeight="1" thickBot="1" x14ac:dyDescent="0.3">
      <c r="A232" s="191"/>
      <c r="B232" s="190"/>
      <c r="C232" s="95"/>
      <c r="D232" s="84"/>
      <c r="E232" s="85"/>
    </row>
    <row r="233" spans="1:7" ht="20.100000000000001" customHeight="1" thickBot="1" x14ac:dyDescent="0.3">
      <c r="A233" s="98"/>
      <c r="B233" s="99"/>
      <c r="C233" s="95"/>
      <c r="D233" s="84"/>
      <c r="E233" s="85"/>
    </row>
    <row r="234" spans="1:7" ht="20.100000000000001" customHeight="1" thickBot="1" x14ac:dyDescent="0.35">
      <c r="A234" s="189" t="s">
        <v>273</v>
      </c>
      <c r="B234" s="188" t="s">
        <v>497</v>
      </c>
      <c r="C234" s="95"/>
      <c r="D234" s="84"/>
      <c r="E234" s="85"/>
    </row>
    <row r="235" spans="1:7" ht="20.100000000000001" customHeight="1" thickTop="1" x14ac:dyDescent="0.25">
      <c r="A235" s="79"/>
      <c r="B235" s="80"/>
      <c r="C235" s="95"/>
      <c r="D235" s="84"/>
      <c r="E235" s="85"/>
    </row>
    <row r="236" spans="1:7" ht="20.100000000000001" customHeight="1" x14ac:dyDescent="0.25">
      <c r="A236" s="88" t="s">
        <v>403</v>
      </c>
      <c r="B236" s="80">
        <f>+B237+B238+B239</f>
        <v>44456459</v>
      </c>
      <c r="C236" s="95"/>
      <c r="D236" s="84"/>
      <c r="E236" s="85"/>
    </row>
    <row r="237" spans="1:7" ht="20.100000000000001" customHeight="1" x14ac:dyDescent="0.25">
      <c r="A237" s="79" t="s">
        <v>404</v>
      </c>
      <c r="B237" s="80">
        <v>25832758</v>
      </c>
      <c r="C237" s="95"/>
      <c r="D237" s="84"/>
      <c r="E237" s="85"/>
    </row>
    <row r="238" spans="1:7" ht="20.100000000000001" customHeight="1" x14ac:dyDescent="0.25">
      <c r="A238" s="79" t="s">
        <v>405</v>
      </c>
      <c r="B238" s="80">
        <v>10838802</v>
      </c>
      <c r="C238" s="95"/>
      <c r="D238" s="84"/>
      <c r="E238" s="85"/>
      <c r="F238" s="78"/>
    </row>
    <row r="239" spans="1:7" ht="20.100000000000001" customHeight="1" x14ac:dyDescent="0.25">
      <c r="A239" s="79" t="s">
        <v>406</v>
      </c>
      <c r="B239" s="80">
        <v>7784899</v>
      </c>
      <c r="C239" s="95"/>
      <c r="D239" s="84"/>
      <c r="E239" s="85"/>
      <c r="F239" s="78"/>
    </row>
    <row r="240" spans="1:7" ht="20.100000000000001" customHeight="1" x14ac:dyDescent="0.25">
      <c r="A240" s="79"/>
      <c r="B240" s="80"/>
      <c r="C240" s="95"/>
      <c r="D240" s="84"/>
      <c r="E240" s="85"/>
    </row>
    <row r="241" spans="1:7" ht="20.100000000000001" customHeight="1" x14ac:dyDescent="0.25">
      <c r="A241" s="81" t="s">
        <v>407</v>
      </c>
      <c r="B241" s="107">
        <f>+B243+B245+B250+B252+B256+B263+B242+B262</f>
        <v>42236630.100000001</v>
      </c>
      <c r="C241" s="95"/>
      <c r="D241" s="84"/>
      <c r="E241" s="85"/>
    </row>
    <row r="242" spans="1:7" ht="20.100000000000001" customHeight="1" x14ac:dyDescent="0.25">
      <c r="A242" s="79" t="s">
        <v>408</v>
      </c>
      <c r="B242" s="80">
        <v>277155</v>
      </c>
      <c r="C242" s="95"/>
      <c r="D242" s="84"/>
      <c r="E242" s="85"/>
    </row>
    <row r="243" spans="1:7" ht="20.100000000000001" customHeight="1" x14ac:dyDescent="0.25">
      <c r="A243" s="79" t="s">
        <v>409</v>
      </c>
      <c r="B243" s="80">
        <v>6454408</v>
      </c>
      <c r="C243" s="95"/>
      <c r="D243" s="84"/>
      <c r="E243" s="85"/>
      <c r="F243" s="78"/>
    </row>
    <row r="244" spans="1:7" ht="20.100000000000001" customHeight="1" x14ac:dyDescent="0.25">
      <c r="A244" s="79"/>
      <c r="B244" s="80"/>
      <c r="C244" s="95"/>
      <c r="D244" s="84"/>
      <c r="E244" s="85"/>
      <c r="F244" s="78"/>
    </row>
    <row r="245" spans="1:7" ht="20.100000000000001" customHeight="1" x14ac:dyDescent="0.25">
      <c r="A245" s="90" t="s">
        <v>410</v>
      </c>
      <c r="B245" s="80">
        <f>+B247+B248+B249</f>
        <v>10832916</v>
      </c>
      <c r="C245" s="95"/>
      <c r="D245" s="84"/>
      <c r="E245" s="85"/>
    </row>
    <row r="246" spans="1:7" ht="20.100000000000001" customHeight="1" x14ac:dyDescent="0.25">
      <c r="A246" s="88"/>
      <c r="B246" s="80"/>
      <c r="C246" s="95"/>
      <c r="D246" s="84"/>
      <c r="E246" s="85"/>
    </row>
    <row r="247" spans="1:7" ht="24.95" customHeight="1" x14ac:dyDescent="0.25">
      <c r="A247" s="79" t="s">
        <v>411</v>
      </c>
      <c r="B247" s="80">
        <v>9035760</v>
      </c>
      <c r="C247" s="95"/>
      <c r="D247" s="84"/>
      <c r="E247" s="85"/>
    </row>
    <row r="248" spans="1:7" ht="24.95" customHeight="1" x14ac:dyDescent="0.25">
      <c r="A248" s="79" t="s">
        <v>412</v>
      </c>
      <c r="B248" s="80">
        <v>1751978</v>
      </c>
      <c r="C248" s="95"/>
      <c r="D248" s="84"/>
      <c r="E248" s="85"/>
    </row>
    <row r="249" spans="1:7" ht="24.95" customHeight="1" x14ac:dyDescent="0.25">
      <c r="A249" s="79" t="s">
        <v>413</v>
      </c>
      <c r="B249" s="80">
        <v>45178</v>
      </c>
      <c r="C249" s="95"/>
      <c r="D249" s="84"/>
      <c r="E249" s="85"/>
    </row>
    <row r="250" spans="1:7" ht="24.95" customHeight="1" x14ac:dyDescent="0.25">
      <c r="A250" s="79" t="s">
        <v>414</v>
      </c>
      <c r="B250" s="80">
        <v>11312224</v>
      </c>
      <c r="C250" s="95"/>
      <c r="D250" s="84"/>
      <c r="E250" s="85"/>
      <c r="G250" s="78"/>
    </row>
    <row r="251" spans="1:7" ht="20.100000000000001" customHeight="1" x14ac:dyDescent="0.25">
      <c r="A251" s="79"/>
      <c r="B251" s="80"/>
      <c r="C251" s="95"/>
      <c r="D251" s="84"/>
      <c r="E251" s="85"/>
      <c r="G251" s="78"/>
    </row>
    <row r="252" spans="1:7" ht="20.100000000000001" customHeight="1" x14ac:dyDescent="0.25">
      <c r="A252" s="90" t="s">
        <v>415</v>
      </c>
      <c r="B252" s="80">
        <f>+B253+B254</f>
        <v>403378</v>
      </c>
      <c r="C252" s="95"/>
      <c r="D252" s="84"/>
      <c r="E252" s="85"/>
    </row>
    <row r="253" spans="1:7" ht="20.100000000000001" customHeight="1" x14ac:dyDescent="0.25">
      <c r="A253" s="79" t="s">
        <v>416</v>
      </c>
      <c r="B253" s="80">
        <v>23978</v>
      </c>
      <c r="C253" s="95"/>
      <c r="D253" s="84"/>
      <c r="E253" s="85"/>
    </row>
    <row r="254" spans="1:7" ht="20.100000000000001" customHeight="1" x14ac:dyDescent="0.25">
      <c r="A254" s="79" t="s">
        <v>417</v>
      </c>
      <c r="B254" s="80">
        <v>379400</v>
      </c>
      <c r="C254" s="95"/>
      <c r="D254" s="84"/>
      <c r="E254" s="85"/>
    </row>
    <row r="255" spans="1:7" ht="20.100000000000001" customHeight="1" x14ac:dyDescent="0.25">
      <c r="A255" s="79"/>
      <c r="B255" s="80"/>
      <c r="C255" s="95"/>
      <c r="D255" s="84"/>
      <c r="E255" s="85"/>
    </row>
    <row r="256" spans="1:7" ht="20.100000000000001" customHeight="1" x14ac:dyDescent="0.25">
      <c r="A256" s="81" t="s">
        <v>418</v>
      </c>
      <c r="B256" s="91">
        <f>+B257+B258+B259+B260</f>
        <v>6559741.1000000006</v>
      </c>
      <c r="C256" s="95"/>
      <c r="D256" s="84"/>
      <c r="E256" s="85"/>
    </row>
    <row r="257" spans="1:8" ht="20.100000000000001" customHeight="1" x14ac:dyDescent="0.25">
      <c r="A257" s="79" t="s">
        <v>419</v>
      </c>
      <c r="B257" s="80">
        <v>500000</v>
      </c>
      <c r="C257" s="95"/>
      <c r="D257" s="84"/>
      <c r="E257" s="85"/>
    </row>
    <row r="258" spans="1:8" ht="20.100000000000001" customHeight="1" x14ac:dyDescent="0.25">
      <c r="A258" s="79" t="s">
        <v>509</v>
      </c>
      <c r="B258" s="80">
        <v>5934741.1000000006</v>
      </c>
      <c r="C258" s="95"/>
      <c r="D258" s="84"/>
      <c r="E258" s="85"/>
      <c r="F258" s="78"/>
      <c r="G258" s="78"/>
    </row>
    <row r="259" spans="1:8" ht="20.100000000000001" customHeight="1" x14ac:dyDescent="0.25">
      <c r="A259" s="79" t="s">
        <v>420</v>
      </c>
      <c r="B259" s="80">
        <v>50000</v>
      </c>
      <c r="C259" s="95"/>
      <c r="D259" s="84"/>
      <c r="E259" s="85"/>
      <c r="F259" s="78"/>
      <c r="G259" s="78"/>
      <c r="H259" s="97"/>
    </row>
    <row r="260" spans="1:8" ht="20.100000000000001" customHeight="1" x14ac:dyDescent="0.25">
      <c r="A260" s="79" t="s">
        <v>421</v>
      </c>
      <c r="B260" s="80">
        <v>75000</v>
      </c>
      <c r="C260" s="95"/>
      <c r="D260" s="84"/>
      <c r="E260" s="85"/>
    </row>
    <row r="261" spans="1:8" ht="20.100000000000001" customHeight="1" x14ac:dyDescent="0.25">
      <c r="A261" s="79"/>
      <c r="B261" s="80"/>
      <c r="C261" s="95"/>
      <c r="D261" s="84"/>
      <c r="E261" s="85"/>
    </row>
    <row r="262" spans="1:8" ht="20.100000000000001" customHeight="1" x14ac:dyDescent="0.25">
      <c r="A262" s="79" t="s">
        <v>422</v>
      </c>
      <c r="B262" s="80">
        <v>1000000</v>
      </c>
      <c r="C262" s="83"/>
      <c r="D262" s="84"/>
      <c r="E262" s="85"/>
    </row>
    <row r="263" spans="1:8" ht="20.100000000000001" customHeight="1" x14ac:dyDescent="0.25">
      <c r="A263" s="88" t="s">
        <v>423</v>
      </c>
      <c r="B263" s="80">
        <v>5396808</v>
      </c>
      <c r="C263" s="95"/>
      <c r="D263" s="84"/>
      <c r="E263" s="85"/>
    </row>
    <row r="264" spans="1:8" ht="20.100000000000001" customHeight="1" x14ac:dyDescent="0.25">
      <c r="A264" s="79"/>
      <c r="B264" s="80"/>
      <c r="C264" s="95"/>
      <c r="D264" s="84"/>
      <c r="E264" s="85"/>
    </row>
    <row r="265" spans="1:8" ht="20.100000000000001" customHeight="1" x14ac:dyDescent="0.25">
      <c r="A265" s="81" t="s">
        <v>424</v>
      </c>
      <c r="B265" s="91">
        <f>+B267+B272+B277+B270</f>
        <v>121548764</v>
      </c>
      <c r="C265" s="95"/>
      <c r="D265" s="84"/>
      <c r="E265" s="85"/>
    </row>
    <row r="266" spans="1:8" ht="20.100000000000001" customHeight="1" x14ac:dyDescent="0.25">
      <c r="A266" s="79"/>
      <c r="B266" s="80"/>
      <c r="C266" s="95"/>
      <c r="D266" s="84"/>
      <c r="E266" s="85"/>
    </row>
    <row r="267" spans="1:8" ht="20.100000000000001" customHeight="1" x14ac:dyDescent="0.25">
      <c r="A267" s="88" t="s">
        <v>425</v>
      </c>
      <c r="B267" s="80">
        <f>+B269+B268</f>
        <v>117696400</v>
      </c>
      <c r="C267" s="95"/>
      <c r="D267" s="84"/>
      <c r="E267" s="85"/>
    </row>
    <row r="268" spans="1:8" ht="20.100000000000001" customHeight="1" x14ac:dyDescent="0.25">
      <c r="A268" s="79" t="s">
        <v>426</v>
      </c>
      <c r="B268" s="80">
        <v>2696400</v>
      </c>
      <c r="C268" s="83"/>
      <c r="D268" s="84"/>
      <c r="E268" s="85"/>
    </row>
    <row r="269" spans="1:8" ht="20.100000000000001" customHeight="1" x14ac:dyDescent="0.25">
      <c r="A269" s="79" t="s">
        <v>427</v>
      </c>
      <c r="B269" s="80">
        <v>115000000</v>
      </c>
      <c r="C269" s="95"/>
      <c r="D269" s="84"/>
      <c r="E269" s="85"/>
    </row>
    <row r="270" spans="1:8" ht="20.100000000000001" customHeight="1" x14ac:dyDescent="0.25">
      <c r="A270" s="79" t="s">
        <v>428</v>
      </c>
      <c r="B270" s="80">
        <v>0</v>
      </c>
      <c r="C270" s="95"/>
      <c r="D270" s="84"/>
      <c r="E270" s="85"/>
    </row>
    <row r="271" spans="1:8" ht="20.100000000000001" customHeight="1" x14ac:dyDescent="0.3">
      <c r="A271" s="79"/>
      <c r="B271" s="108"/>
      <c r="C271" s="95"/>
      <c r="D271" s="84"/>
      <c r="E271" s="85"/>
    </row>
    <row r="272" spans="1:8" ht="20.100000000000001" customHeight="1" x14ac:dyDescent="0.25">
      <c r="A272" s="81" t="s">
        <v>429</v>
      </c>
      <c r="B272" s="91">
        <f>+B274+B275</f>
        <v>560000</v>
      </c>
      <c r="C272" s="78"/>
      <c r="D272" s="84"/>
      <c r="E272" s="85"/>
    </row>
    <row r="273" spans="1:5" ht="20.100000000000001" customHeight="1" x14ac:dyDescent="0.25">
      <c r="A273" s="88"/>
      <c r="B273" s="80"/>
      <c r="C273" s="78"/>
      <c r="D273" s="84"/>
      <c r="E273" s="85"/>
    </row>
    <row r="274" spans="1:5" ht="20.100000000000001" customHeight="1" x14ac:dyDescent="0.25">
      <c r="A274" s="79" t="s">
        <v>430</v>
      </c>
      <c r="B274" s="80">
        <v>550000</v>
      </c>
      <c r="C274" s="78"/>
      <c r="D274" s="84"/>
      <c r="E274" s="85"/>
    </row>
    <row r="275" spans="1:5" ht="20.100000000000001" customHeight="1" x14ac:dyDescent="0.25">
      <c r="A275" s="79" t="s">
        <v>510</v>
      </c>
      <c r="B275" s="80">
        <v>10000</v>
      </c>
      <c r="C275" s="78"/>
      <c r="D275" s="84"/>
      <c r="E275" s="85"/>
    </row>
    <row r="276" spans="1:5" ht="20.100000000000001" customHeight="1" x14ac:dyDescent="0.25">
      <c r="A276" s="79"/>
      <c r="B276" s="80"/>
      <c r="C276" s="78"/>
      <c r="D276" s="84"/>
      <c r="E276" s="85"/>
    </row>
    <row r="277" spans="1:5" ht="20.100000000000001" customHeight="1" x14ac:dyDescent="0.25">
      <c r="A277" s="81" t="s">
        <v>431</v>
      </c>
      <c r="B277" s="91">
        <f>B278+B279+B280</f>
        <v>3292364</v>
      </c>
      <c r="C277" s="78"/>
      <c r="D277" s="84"/>
      <c r="E277" s="85"/>
    </row>
    <row r="278" spans="1:5" ht="20.100000000000001" customHeight="1" x14ac:dyDescent="0.25">
      <c r="A278" s="79" t="s">
        <v>432</v>
      </c>
      <c r="B278" s="80">
        <v>92000</v>
      </c>
      <c r="C278" s="78"/>
      <c r="D278" s="84"/>
      <c r="E278" s="85"/>
    </row>
    <row r="279" spans="1:5" ht="20.100000000000001" customHeight="1" x14ac:dyDescent="0.25">
      <c r="A279" s="79" t="s">
        <v>433</v>
      </c>
      <c r="B279" s="80">
        <v>1700364</v>
      </c>
      <c r="C279" s="78"/>
      <c r="D279" s="84"/>
      <c r="E279" s="85"/>
    </row>
    <row r="280" spans="1:5" ht="20.100000000000001" customHeight="1" x14ac:dyDescent="0.25">
      <c r="A280" s="79" t="s">
        <v>434</v>
      </c>
      <c r="B280" s="80">
        <v>1500000</v>
      </c>
      <c r="C280" s="78"/>
      <c r="D280" s="84"/>
      <c r="E280" s="85"/>
    </row>
    <row r="281" spans="1:5" ht="20.100000000000001" customHeight="1" x14ac:dyDescent="0.25">
      <c r="A281" s="81" t="s">
        <v>435</v>
      </c>
      <c r="B281" s="91">
        <f>+B283</f>
        <v>94200</v>
      </c>
      <c r="C281" s="78"/>
      <c r="D281" s="84"/>
      <c r="E281" s="85"/>
    </row>
    <row r="282" spans="1:5" ht="20.100000000000001" customHeight="1" x14ac:dyDescent="0.25">
      <c r="A282" s="81"/>
      <c r="B282" s="91"/>
      <c r="C282" s="78"/>
      <c r="D282" s="84"/>
      <c r="E282" s="85"/>
    </row>
    <row r="283" spans="1:5" ht="20.100000000000001" customHeight="1" x14ac:dyDescent="0.25">
      <c r="A283" s="79" t="s">
        <v>436</v>
      </c>
      <c r="B283" s="80">
        <v>94200</v>
      </c>
      <c r="C283" s="187"/>
      <c r="D283" s="84"/>
      <c r="E283" s="85"/>
    </row>
    <row r="284" spans="1:5" ht="20.100000000000001" customHeight="1" x14ac:dyDescent="0.25">
      <c r="A284" s="79"/>
      <c r="B284" s="80"/>
      <c r="C284" s="78"/>
      <c r="D284" s="84"/>
      <c r="E284" s="85"/>
    </row>
    <row r="285" spans="1:5" ht="20.100000000000001" customHeight="1" x14ac:dyDescent="0.25">
      <c r="A285" s="81" t="s">
        <v>437</v>
      </c>
      <c r="B285" s="91">
        <f>+B286</f>
        <v>500000</v>
      </c>
      <c r="C285" s="78"/>
      <c r="D285" s="84"/>
      <c r="E285" s="85"/>
    </row>
    <row r="286" spans="1:5" ht="20.100000000000001" customHeight="1" x14ac:dyDescent="0.25">
      <c r="A286" s="79" t="s">
        <v>438</v>
      </c>
      <c r="B286" s="80">
        <v>500000</v>
      </c>
      <c r="C286" s="78"/>
      <c r="D286" s="84"/>
      <c r="E286" s="85"/>
    </row>
    <row r="287" spans="1:5" ht="20.100000000000001" customHeight="1" x14ac:dyDescent="0.25">
      <c r="A287" s="79"/>
      <c r="B287" s="80"/>
      <c r="C287" s="78"/>
      <c r="D287" s="84"/>
      <c r="E287" s="85"/>
    </row>
    <row r="288" spans="1:5" ht="27.75" customHeight="1" thickBot="1" x14ac:dyDescent="0.3">
      <c r="A288" s="186" t="s">
        <v>439</v>
      </c>
      <c r="B288" s="185">
        <f>(B82+B98+B120+B265+B285+B281)</f>
        <v>2392372492.6255779</v>
      </c>
      <c r="C288" s="78"/>
      <c r="D288" s="84"/>
      <c r="E288" s="85"/>
    </row>
    <row r="289" spans="1:5" ht="15.75" customHeight="1" thickTop="1" x14ac:dyDescent="0.25">
      <c r="A289" s="184"/>
      <c r="B289" s="183"/>
      <c r="C289" s="78"/>
      <c r="D289" s="84"/>
      <c r="E289" s="85"/>
    </row>
    <row r="290" spans="1:5" ht="19.5" customHeight="1" thickBot="1" x14ac:dyDescent="0.35">
      <c r="A290" s="182" t="s">
        <v>440</v>
      </c>
      <c r="B290" s="181">
        <f>+B77-B288</f>
        <v>312957862.17442179</v>
      </c>
      <c r="C290" s="78"/>
      <c r="D290" s="84"/>
      <c r="E290" s="85"/>
    </row>
    <row r="291" spans="1:5" ht="15" x14ac:dyDescent="0.2">
      <c r="A291" s="109"/>
      <c r="B291" s="109"/>
    </row>
    <row r="292" spans="1:5" ht="18.75" x14ac:dyDescent="0.3">
      <c r="A292" s="110"/>
      <c r="B292" s="111"/>
      <c r="E292" s="97"/>
    </row>
    <row r="293" spans="1:5" ht="21.75" customHeight="1" x14ac:dyDescent="0.3">
      <c r="B293" s="111"/>
      <c r="D293" s="78"/>
    </row>
    <row r="294" spans="1:5" ht="18" customHeight="1" x14ac:dyDescent="0.25">
      <c r="B294" s="78"/>
      <c r="D294" s="78"/>
    </row>
    <row r="295" spans="1:5" x14ac:dyDescent="0.2">
      <c r="D295" s="112"/>
    </row>
    <row r="296" spans="1:5" ht="18" customHeight="1" x14ac:dyDescent="0.2">
      <c r="B296" s="97"/>
    </row>
    <row r="297" spans="1:5" ht="15" x14ac:dyDescent="0.25">
      <c r="B297" s="78"/>
      <c r="D297" s="78"/>
    </row>
  </sheetData>
  <mergeCells count="4">
    <mergeCell ref="A1:B1"/>
    <mergeCell ref="A2:B2"/>
    <mergeCell ref="A3:B3"/>
    <mergeCell ref="E6:E7"/>
  </mergeCells>
  <printOptions horizontalCentered="1"/>
  <pageMargins left="0.25" right="0" top="0.55118110236220474" bottom="0.15748031496062992" header="0.15748031496062992" footer="0.15748031496062992"/>
  <pageSetup scale="58" orientation="portrait" r:id="rId1"/>
  <headerFooter alignWithMargins="0"/>
  <rowBreaks count="4" manualBreakCount="4">
    <brk id="56" max="1" man="1"/>
    <brk id="115" max="1" man="1"/>
    <brk id="174" max="1" man="1"/>
    <brk id="232" max="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7"/>
  <sheetViews>
    <sheetView showGridLines="0" topLeftCell="A262" zoomScaleNormal="100" workbookViewId="0">
      <selection activeCell="E282" sqref="E282"/>
    </sheetView>
  </sheetViews>
  <sheetFormatPr baseColWidth="10" defaultRowHeight="15" x14ac:dyDescent="0.25"/>
  <cols>
    <col min="1" max="1" width="7.140625" style="75" customWidth="1"/>
    <col min="2" max="2" width="13.140625" style="75" customWidth="1"/>
    <col min="3" max="3" width="105" style="75" customWidth="1"/>
    <col min="4" max="4" width="41.85546875" style="164" customWidth="1"/>
    <col min="5" max="5" width="13.85546875" style="75" customWidth="1"/>
    <col min="6" max="6" width="11.85546875" style="75" customWidth="1"/>
    <col min="7" max="7" width="11.42578125" style="75"/>
    <col min="8" max="8" width="12.85546875" style="75" customWidth="1"/>
    <col min="9" max="16384" width="11.42578125" style="75"/>
  </cols>
  <sheetData>
    <row r="1" spans="1:4" ht="24" customHeight="1" x14ac:dyDescent="0.3">
      <c r="A1" s="327" t="s">
        <v>209</v>
      </c>
      <c r="B1" s="327"/>
      <c r="C1" s="327"/>
      <c r="D1" s="327"/>
    </row>
    <row r="2" spans="1:4" ht="24" customHeight="1" x14ac:dyDescent="0.2">
      <c r="A2" s="328" t="s">
        <v>625</v>
      </c>
      <c r="B2" s="328"/>
      <c r="C2" s="328"/>
      <c r="D2" s="328"/>
    </row>
    <row r="3" spans="1:4" ht="18.75" customHeight="1" x14ac:dyDescent="0.3">
      <c r="A3" s="327" t="s">
        <v>210</v>
      </c>
      <c r="B3" s="327"/>
      <c r="C3" s="327"/>
      <c r="D3" s="327"/>
    </row>
    <row r="4" spans="1:4" ht="24" customHeight="1" thickBot="1" x14ac:dyDescent="0.35">
      <c r="A4" s="113"/>
      <c r="B4" s="113"/>
      <c r="C4" s="113"/>
      <c r="D4" s="114"/>
    </row>
    <row r="5" spans="1:4" ht="24" customHeight="1" x14ac:dyDescent="0.35">
      <c r="A5" s="180"/>
      <c r="B5" s="179"/>
      <c r="C5" s="179" t="s">
        <v>624</v>
      </c>
      <c r="D5" s="178"/>
    </row>
    <row r="6" spans="1:4" ht="24" customHeight="1" x14ac:dyDescent="0.35">
      <c r="A6" s="117"/>
      <c r="B6" s="118"/>
      <c r="C6" s="119" t="s">
        <v>623</v>
      </c>
      <c r="D6" s="116">
        <v>2700000</v>
      </c>
    </row>
    <row r="7" spans="1:4" ht="24" customHeight="1" x14ac:dyDescent="0.35">
      <c r="A7" s="117"/>
      <c r="B7" s="118"/>
      <c r="C7" s="119" t="s">
        <v>211</v>
      </c>
      <c r="D7" s="116">
        <v>5800000</v>
      </c>
    </row>
    <row r="8" spans="1:4" ht="24" customHeight="1" x14ac:dyDescent="0.35">
      <c r="A8" s="117"/>
      <c r="B8" s="118"/>
      <c r="C8" s="119" t="s">
        <v>622</v>
      </c>
      <c r="D8" s="116">
        <v>1200000</v>
      </c>
    </row>
    <row r="9" spans="1:4" ht="24" customHeight="1" x14ac:dyDescent="0.35">
      <c r="A9" s="117"/>
      <c r="B9" s="118"/>
      <c r="C9" s="119" t="s">
        <v>621</v>
      </c>
      <c r="D9" s="116">
        <v>2500000</v>
      </c>
    </row>
    <row r="10" spans="1:4" ht="24" customHeight="1" x14ac:dyDescent="0.35">
      <c r="A10" s="117"/>
      <c r="B10" s="118"/>
      <c r="C10" s="119" t="s">
        <v>620</v>
      </c>
      <c r="D10" s="116">
        <v>3500000</v>
      </c>
    </row>
    <row r="11" spans="1:4" ht="24" customHeight="1" x14ac:dyDescent="0.35">
      <c r="A11" s="117"/>
      <c r="B11" s="118"/>
      <c r="C11" s="118" t="s">
        <v>212</v>
      </c>
      <c r="D11" s="120">
        <f>+D6+D7+D8+D9+D10</f>
        <v>15700000</v>
      </c>
    </row>
    <row r="12" spans="1:4" ht="24" customHeight="1" x14ac:dyDescent="0.35">
      <c r="A12" s="117"/>
      <c r="B12" s="118"/>
      <c r="C12" s="118"/>
      <c r="D12" s="116"/>
    </row>
    <row r="13" spans="1:4" ht="24" customHeight="1" x14ac:dyDescent="0.35">
      <c r="A13" s="117"/>
      <c r="B13" s="118"/>
      <c r="C13" s="115" t="s">
        <v>619</v>
      </c>
      <c r="D13" s="116"/>
    </row>
    <row r="14" spans="1:4" ht="24" customHeight="1" x14ac:dyDescent="0.35">
      <c r="A14" s="117"/>
      <c r="B14" s="118"/>
      <c r="C14" s="119" t="s">
        <v>618</v>
      </c>
      <c r="D14" s="116">
        <v>1500000</v>
      </c>
    </row>
    <row r="15" spans="1:4" ht="24" customHeight="1" x14ac:dyDescent="0.35">
      <c r="A15" s="117"/>
      <c r="B15" s="118"/>
      <c r="C15" s="119" t="s">
        <v>617</v>
      </c>
      <c r="D15" s="116">
        <v>2150000</v>
      </c>
    </row>
    <row r="16" spans="1:4" ht="24" customHeight="1" x14ac:dyDescent="0.35">
      <c r="A16" s="117"/>
      <c r="B16" s="118"/>
      <c r="C16" s="119" t="s">
        <v>616</v>
      </c>
      <c r="D16" s="116">
        <v>3500000</v>
      </c>
    </row>
    <row r="17" spans="1:7" ht="24" customHeight="1" x14ac:dyDescent="0.35">
      <c r="A17" s="117"/>
      <c r="B17" s="118"/>
      <c r="C17" s="119" t="s">
        <v>615</v>
      </c>
      <c r="D17" s="116">
        <v>5600000</v>
      </c>
    </row>
    <row r="18" spans="1:7" ht="24" customHeight="1" x14ac:dyDescent="0.35">
      <c r="A18" s="117"/>
      <c r="B18" s="118"/>
      <c r="C18" s="118" t="s">
        <v>212</v>
      </c>
      <c r="D18" s="120">
        <f>+D14+D15+D16+D17</f>
        <v>12750000</v>
      </c>
    </row>
    <row r="19" spans="1:7" ht="24" customHeight="1" x14ac:dyDescent="0.35">
      <c r="A19" s="117"/>
      <c r="B19" s="118"/>
      <c r="C19" s="118"/>
      <c r="D19" s="116"/>
    </row>
    <row r="20" spans="1:7" ht="24" customHeight="1" x14ac:dyDescent="0.35">
      <c r="A20" s="117"/>
      <c r="B20" s="118"/>
      <c r="C20" s="118" t="s">
        <v>213</v>
      </c>
      <c r="D20" s="116"/>
    </row>
    <row r="21" spans="1:7" ht="24" customHeight="1" x14ac:dyDescent="0.35">
      <c r="A21" s="117"/>
      <c r="B21" s="118"/>
      <c r="C21" s="119" t="s">
        <v>511</v>
      </c>
      <c r="D21" s="116">
        <v>16000000</v>
      </c>
    </row>
    <row r="22" spans="1:7" ht="24" customHeight="1" x14ac:dyDescent="0.35">
      <c r="A22" s="117"/>
      <c r="B22" s="118"/>
      <c r="C22" s="119" t="s">
        <v>512</v>
      </c>
      <c r="D22" s="116">
        <v>29000000</v>
      </c>
    </row>
    <row r="23" spans="1:7" ht="24" customHeight="1" x14ac:dyDescent="0.35">
      <c r="A23" s="117"/>
      <c r="B23" s="118"/>
      <c r="C23" s="119" t="s">
        <v>513</v>
      </c>
      <c r="D23" s="116">
        <v>5500000</v>
      </c>
    </row>
    <row r="24" spans="1:7" ht="24" customHeight="1" x14ac:dyDescent="0.35">
      <c r="A24" s="117"/>
      <c r="B24" s="118"/>
      <c r="C24" s="119" t="s">
        <v>514</v>
      </c>
      <c r="D24" s="116">
        <v>1150000</v>
      </c>
    </row>
    <row r="25" spans="1:7" ht="24" customHeight="1" x14ac:dyDescent="0.35">
      <c r="A25" s="117"/>
      <c r="B25" s="118"/>
      <c r="C25" s="119" t="s">
        <v>614</v>
      </c>
      <c r="D25" s="116">
        <v>2000000</v>
      </c>
    </row>
    <row r="26" spans="1:7" ht="24" customHeight="1" x14ac:dyDescent="0.35">
      <c r="A26" s="117"/>
      <c r="B26" s="118"/>
      <c r="C26" s="119" t="s">
        <v>613</v>
      </c>
      <c r="D26" s="116">
        <v>5000000</v>
      </c>
    </row>
    <row r="27" spans="1:7" ht="24" customHeight="1" x14ac:dyDescent="0.35">
      <c r="A27" s="117"/>
      <c r="B27" s="118"/>
      <c r="C27" s="119" t="s">
        <v>515</v>
      </c>
      <c r="D27" s="116">
        <v>24000000</v>
      </c>
    </row>
    <row r="28" spans="1:7" ht="24" customHeight="1" x14ac:dyDescent="0.35">
      <c r="A28" s="117"/>
      <c r="B28" s="118"/>
      <c r="C28" s="119" t="s">
        <v>612</v>
      </c>
      <c r="D28" s="116">
        <v>3500000</v>
      </c>
    </row>
    <row r="29" spans="1:7" ht="24" customHeight="1" x14ac:dyDescent="0.35">
      <c r="A29" s="117"/>
      <c r="B29" s="118"/>
      <c r="C29" s="119" t="s">
        <v>611</v>
      </c>
      <c r="D29" s="116">
        <v>2000000</v>
      </c>
    </row>
    <row r="30" spans="1:7" ht="24" customHeight="1" x14ac:dyDescent="0.35">
      <c r="A30" s="117"/>
      <c r="B30" s="118"/>
      <c r="C30" s="118" t="s">
        <v>212</v>
      </c>
      <c r="D30" s="120">
        <f>+D21+D22+D23+D24+D25+D26+D27+D28+D29</f>
        <v>88150000</v>
      </c>
      <c r="F30" s="121"/>
      <c r="G30" s="121"/>
    </row>
    <row r="31" spans="1:7" ht="24" customHeight="1" x14ac:dyDescent="0.35">
      <c r="A31" s="117"/>
      <c r="B31" s="118"/>
      <c r="C31" s="118" t="s">
        <v>421</v>
      </c>
      <c r="D31" s="120"/>
      <c r="F31" s="121"/>
      <c r="G31" s="121"/>
    </row>
    <row r="32" spans="1:7" ht="24" customHeight="1" x14ac:dyDescent="0.35">
      <c r="A32" s="117"/>
      <c r="B32" s="118"/>
      <c r="C32" s="119" t="s">
        <v>516</v>
      </c>
      <c r="D32" s="116">
        <v>528766</v>
      </c>
      <c r="F32" s="121"/>
      <c r="G32" s="121"/>
    </row>
    <row r="33" spans="1:4" ht="24" customHeight="1" x14ac:dyDescent="0.35">
      <c r="A33" s="117"/>
      <c r="B33" s="118"/>
      <c r="C33" s="119" t="s">
        <v>517</v>
      </c>
      <c r="D33" s="116">
        <v>323197</v>
      </c>
    </row>
    <row r="34" spans="1:4" ht="24" customHeight="1" x14ac:dyDescent="0.35">
      <c r="A34" s="117"/>
      <c r="B34" s="118"/>
      <c r="C34" s="119" t="s">
        <v>518</v>
      </c>
      <c r="D34" s="116">
        <v>11000</v>
      </c>
    </row>
    <row r="35" spans="1:4" ht="24" customHeight="1" x14ac:dyDescent="0.35">
      <c r="A35" s="117"/>
      <c r="B35" s="118"/>
      <c r="C35" s="118" t="s">
        <v>212</v>
      </c>
      <c r="D35" s="120">
        <f>SUM(D32:D34)</f>
        <v>862963</v>
      </c>
    </row>
    <row r="36" spans="1:4" ht="24" customHeight="1" thickBot="1" x14ac:dyDescent="0.4">
      <c r="A36" s="117"/>
      <c r="B36" s="118"/>
      <c r="C36" s="118"/>
      <c r="D36" s="116"/>
    </row>
    <row r="37" spans="1:4" ht="24" customHeight="1" x14ac:dyDescent="0.35">
      <c r="A37" s="321" t="s">
        <v>214</v>
      </c>
      <c r="B37" s="321"/>
      <c r="C37" s="321"/>
      <c r="D37" s="321"/>
    </row>
    <row r="38" spans="1:4" ht="24" customHeight="1" x14ac:dyDescent="0.35">
      <c r="A38" s="123"/>
      <c r="B38" s="124">
        <v>2</v>
      </c>
      <c r="C38" s="119" t="s">
        <v>519</v>
      </c>
      <c r="D38" s="116">
        <v>150000</v>
      </c>
    </row>
    <row r="39" spans="1:4" ht="24" customHeight="1" x14ac:dyDescent="0.35">
      <c r="A39" s="123"/>
      <c r="B39" s="124">
        <v>5</v>
      </c>
      <c r="C39" s="119" t="s">
        <v>233</v>
      </c>
      <c r="D39" s="116">
        <v>200000</v>
      </c>
    </row>
    <row r="40" spans="1:4" ht="24" customHeight="1" x14ac:dyDescent="0.35">
      <c r="A40" s="123"/>
      <c r="B40" s="124">
        <v>1</v>
      </c>
      <c r="C40" s="125" t="s">
        <v>520</v>
      </c>
      <c r="D40" s="116">
        <v>90000</v>
      </c>
    </row>
    <row r="41" spans="1:4" ht="24" customHeight="1" x14ac:dyDescent="0.35">
      <c r="A41" s="123"/>
      <c r="B41" s="126"/>
      <c r="C41" s="118" t="s">
        <v>212</v>
      </c>
      <c r="D41" s="120">
        <f>SUM(D38:D40)</f>
        <v>440000</v>
      </c>
    </row>
    <row r="42" spans="1:4" ht="24" customHeight="1" thickBot="1" x14ac:dyDescent="0.4">
      <c r="A42" s="127"/>
      <c r="B42" s="128"/>
      <c r="C42" s="128"/>
      <c r="D42" s="129"/>
    </row>
    <row r="43" spans="1:4" ht="24" customHeight="1" x14ac:dyDescent="0.35">
      <c r="A43" s="321" t="s">
        <v>215</v>
      </c>
      <c r="B43" s="321"/>
      <c r="C43" s="321"/>
      <c r="D43" s="321"/>
    </row>
    <row r="44" spans="1:4" ht="24" customHeight="1" x14ac:dyDescent="0.35">
      <c r="A44" s="123"/>
      <c r="B44" s="126">
        <v>1</v>
      </c>
      <c r="C44" s="126" t="s">
        <v>526</v>
      </c>
      <c r="D44" s="130">
        <v>65000</v>
      </c>
    </row>
    <row r="45" spans="1:4" ht="24" customHeight="1" x14ac:dyDescent="0.35">
      <c r="A45" s="123"/>
      <c r="B45" s="126"/>
      <c r="C45" s="131" t="s">
        <v>610</v>
      </c>
      <c r="D45" s="130">
        <v>175000</v>
      </c>
    </row>
    <row r="46" spans="1:4" ht="24" customHeight="1" x14ac:dyDescent="0.35">
      <c r="A46" s="123"/>
      <c r="B46" s="126"/>
      <c r="C46" s="126"/>
      <c r="D46" s="130"/>
    </row>
    <row r="47" spans="1:4" ht="24" customHeight="1" x14ac:dyDescent="0.35">
      <c r="A47" s="123"/>
      <c r="B47" s="126"/>
      <c r="C47" s="118" t="s">
        <v>212</v>
      </c>
      <c r="D47" s="132">
        <f>D45+D46+D44</f>
        <v>240000</v>
      </c>
    </row>
    <row r="48" spans="1:4" ht="24" customHeight="1" thickBot="1" x14ac:dyDescent="0.4">
      <c r="A48" s="123"/>
      <c r="B48" s="126"/>
      <c r="C48" s="126"/>
      <c r="D48" s="130"/>
    </row>
    <row r="49" spans="1:4" ht="24" customHeight="1" x14ac:dyDescent="0.35">
      <c r="A49" s="321" t="s">
        <v>216</v>
      </c>
      <c r="B49" s="321"/>
      <c r="C49" s="321"/>
      <c r="D49" s="321"/>
    </row>
    <row r="50" spans="1:4" ht="24" customHeight="1" x14ac:dyDescent="0.35">
      <c r="A50" s="123"/>
      <c r="B50" s="118">
        <v>2</v>
      </c>
      <c r="C50" s="119" t="s">
        <v>222</v>
      </c>
      <c r="D50" s="116">
        <v>30000</v>
      </c>
    </row>
    <row r="51" spans="1:4" ht="24" customHeight="1" x14ac:dyDescent="0.35">
      <c r="A51" s="123"/>
      <c r="B51" s="118"/>
      <c r="C51" s="119"/>
      <c r="D51" s="116"/>
    </row>
    <row r="52" spans="1:4" ht="24" customHeight="1" x14ac:dyDescent="0.35">
      <c r="A52" s="123"/>
      <c r="B52" s="119"/>
      <c r="C52" s="118" t="s">
        <v>212</v>
      </c>
      <c r="D52" s="120">
        <f>SUM(D50:D51)</f>
        <v>30000</v>
      </c>
    </row>
    <row r="53" spans="1:4" ht="24" customHeight="1" thickBot="1" x14ac:dyDescent="0.4">
      <c r="A53" s="127"/>
      <c r="B53" s="128"/>
      <c r="C53" s="128"/>
      <c r="D53" s="129"/>
    </row>
    <row r="54" spans="1:4" ht="24" customHeight="1" x14ac:dyDescent="0.35">
      <c r="A54" s="321" t="s">
        <v>219</v>
      </c>
      <c r="B54" s="321"/>
      <c r="C54" s="321"/>
      <c r="D54" s="321"/>
    </row>
    <row r="55" spans="1:4" ht="24" customHeight="1" x14ac:dyDescent="0.35">
      <c r="A55" s="123"/>
      <c r="B55" s="124">
        <v>4</v>
      </c>
      <c r="C55" s="131" t="s">
        <v>609</v>
      </c>
      <c r="D55" s="116">
        <v>72000</v>
      </c>
    </row>
    <row r="56" spans="1:4" ht="24" customHeight="1" x14ac:dyDescent="0.35">
      <c r="A56" s="123"/>
      <c r="B56" s="124">
        <v>2</v>
      </c>
      <c r="C56" s="131" t="s">
        <v>608</v>
      </c>
      <c r="D56" s="116">
        <v>70000</v>
      </c>
    </row>
    <row r="57" spans="1:4" ht="24" customHeight="1" x14ac:dyDescent="0.35">
      <c r="A57" s="123"/>
      <c r="B57" s="124">
        <v>10</v>
      </c>
      <c r="C57" s="126" t="s">
        <v>522</v>
      </c>
      <c r="D57" s="116">
        <v>50000</v>
      </c>
    </row>
    <row r="58" spans="1:4" ht="24" customHeight="1" x14ac:dyDescent="0.35">
      <c r="A58" s="123"/>
      <c r="B58" s="118">
        <v>3</v>
      </c>
      <c r="C58" s="119" t="s">
        <v>523</v>
      </c>
      <c r="D58" s="116">
        <v>16800</v>
      </c>
    </row>
    <row r="59" spans="1:4" ht="24" customHeight="1" x14ac:dyDescent="0.35">
      <c r="A59" s="123"/>
      <c r="B59" s="118">
        <v>10</v>
      </c>
      <c r="C59" s="119" t="s">
        <v>607</v>
      </c>
      <c r="D59" s="116">
        <v>150000</v>
      </c>
    </row>
    <row r="60" spans="1:4" ht="24" customHeight="1" x14ac:dyDescent="0.35">
      <c r="A60" s="123"/>
      <c r="B60" s="124">
        <v>3</v>
      </c>
      <c r="C60" s="126" t="s">
        <v>524</v>
      </c>
      <c r="D60" s="116">
        <v>19500</v>
      </c>
    </row>
    <row r="61" spans="1:4" ht="24" customHeight="1" x14ac:dyDescent="0.35">
      <c r="A61" s="123"/>
      <c r="B61" s="124">
        <v>3</v>
      </c>
      <c r="C61" s="126" t="s">
        <v>222</v>
      </c>
      <c r="D61" s="116">
        <v>27000</v>
      </c>
    </row>
    <row r="62" spans="1:4" ht="24" customHeight="1" x14ac:dyDescent="0.35">
      <c r="A62" s="123"/>
      <c r="B62" s="119"/>
      <c r="C62" s="118" t="s">
        <v>212</v>
      </c>
      <c r="D62" s="120">
        <f>SUM(D55:D61)</f>
        <v>405300</v>
      </c>
    </row>
    <row r="63" spans="1:4" ht="24" customHeight="1" thickBot="1" x14ac:dyDescent="0.4">
      <c r="A63" s="127"/>
      <c r="B63" s="128"/>
      <c r="C63" s="128"/>
      <c r="D63" s="129"/>
    </row>
    <row r="64" spans="1:4" ht="24" customHeight="1" x14ac:dyDescent="0.35">
      <c r="A64" s="136"/>
      <c r="B64" s="136"/>
      <c r="C64" s="136"/>
      <c r="D64" s="137"/>
    </row>
    <row r="65" spans="1:6" ht="24" customHeight="1" thickBot="1" x14ac:dyDescent="0.4">
      <c r="A65" s="126"/>
      <c r="B65" s="126"/>
      <c r="C65" s="126"/>
      <c r="D65" s="138"/>
    </row>
    <row r="66" spans="1:6" ht="24" customHeight="1" x14ac:dyDescent="0.35">
      <c r="A66" s="321" t="s">
        <v>221</v>
      </c>
      <c r="B66" s="321"/>
      <c r="C66" s="321"/>
      <c r="D66" s="321"/>
    </row>
    <row r="67" spans="1:6" ht="24" customHeight="1" x14ac:dyDescent="0.35">
      <c r="A67" s="123"/>
      <c r="B67" s="118">
        <v>4</v>
      </c>
      <c r="C67" s="119" t="s">
        <v>222</v>
      </c>
      <c r="D67" s="116">
        <v>20000</v>
      </c>
    </row>
    <row r="68" spans="1:6" ht="24" customHeight="1" x14ac:dyDescent="0.35">
      <c r="A68" s="123"/>
      <c r="B68" s="124">
        <v>6</v>
      </c>
      <c r="C68" s="126" t="s">
        <v>525</v>
      </c>
      <c r="D68" s="116">
        <v>20000</v>
      </c>
    </row>
    <row r="69" spans="1:6" ht="24" customHeight="1" x14ac:dyDescent="0.35">
      <c r="A69" s="123"/>
      <c r="B69" s="118">
        <v>1</v>
      </c>
      <c r="C69" s="119" t="s">
        <v>526</v>
      </c>
      <c r="D69" s="116">
        <v>25000</v>
      </c>
    </row>
    <row r="70" spans="1:6" ht="24" customHeight="1" x14ac:dyDescent="0.35">
      <c r="A70" s="123"/>
      <c r="B70" s="119"/>
      <c r="C70" s="118" t="s">
        <v>212</v>
      </c>
      <c r="D70" s="132">
        <f>SUM(D67:D69)</f>
        <v>65000</v>
      </c>
    </row>
    <row r="71" spans="1:6" ht="24" customHeight="1" thickBot="1" x14ac:dyDescent="0.4">
      <c r="A71" s="127"/>
      <c r="B71" s="128"/>
      <c r="C71" s="128"/>
      <c r="D71" s="129"/>
    </row>
    <row r="72" spans="1:6" ht="24" customHeight="1" x14ac:dyDescent="0.35">
      <c r="A72" s="321" t="s">
        <v>224</v>
      </c>
      <c r="B72" s="321"/>
      <c r="C72" s="321"/>
      <c r="D72" s="321"/>
    </row>
    <row r="73" spans="1:6" ht="24" customHeight="1" x14ac:dyDescent="0.35">
      <c r="A73" s="133"/>
      <c r="B73" s="134"/>
      <c r="C73" s="134"/>
      <c r="D73" s="135"/>
      <c r="F73" s="75" t="s">
        <v>527</v>
      </c>
    </row>
    <row r="74" spans="1:6" ht="24" customHeight="1" x14ac:dyDescent="0.35">
      <c r="A74" s="123"/>
      <c r="B74" s="118">
        <v>6</v>
      </c>
      <c r="C74" s="125" t="s">
        <v>528</v>
      </c>
      <c r="D74" s="116">
        <v>125000</v>
      </c>
    </row>
    <row r="75" spans="1:6" ht="24" customHeight="1" x14ac:dyDescent="0.35">
      <c r="A75" s="123"/>
      <c r="B75" s="118">
        <v>2</v>
      </c>
      <c r="C75" s="125" t="s">
        <v>529</v>
      </c>
      <c r="D75" s="116">
        <v>50000</v>
      </c>
    </row>
    <row r="76" spans="1:6" ht="24" customHeight="1" x14ac:dyDescent="0.35">
      <c r="A76" s="123"/>
      <c r="B76" s="118"/>
      <c r="C76" s="125" t="s">
        <v>606</v>
      </c>
      <c r="D76" s="116">
        <v>20000</v>
      </c>
    </row>
    <row r="77" spans="1:6" ht="24" customHeight="1" x14ac:dyDescent="0.35">
      <c r="A77" s="123"/>
      <c r="B77" s="118">
        <v>4</v>
      </c>
      <c r="C77" s="125" t="s">
        <v>225</v>
      </c>
      <c r="D77" s="116">
        <v>200000</v>
      </c>
    </row>
    <row r="78" spans="1:6" ht="24" customHeight="1" x14ac:dyDescent="0.35">
      <c r="A78" s="123"/>
      <c r="B78" s="119"/>
      <c r="C78" s="139" t="s">
        <v>212</v>
      </c>
      <c r="D78" s="132">
        <f>SUM(D74:D77)</f>
        <v>395000</v>
      </c>
    </row>
    <row r="79" spans="1:6" ht="24" customHeight="1" thickBot="1" x14ac:dyDescent="0.4">
      <c r="A79" s="127"/>
      <c r="B79" s="128"/>
      <c r="C79" s="128"/>
      <c r="D79" s="129"/>
    </row>
    <row r="80" spans="1:6" ht="24" customHeight="1" x14ac:dyDescent="0.35">
      <c r="A80" s="321" t="s">
        <v>226</v>
      </c>
      <c r="B80" s="321"/>
      <c r="C80" s="321"/>
      <c r="D80" s="321"/>
    </row>
    <row r="81" spans="1:4" ht="24" customHeight="1" x14ac:dyDescent="0.35">
      <c r="A81" s="123"/>
      <c r="B81" s="126"/>
      <c r="C81" s="126"/>
      <c r="D81" s="130"/>
    </row>
    <row r="82" spans="1:4" ht="24" customHeight="1" x14ac:dyDescent="0.35">
      <c r="A82" s="123"/>
      <c r="B82" s="124">
        <v>2</v>
      </c>
      <c r="C82" s="126" t="s">
        <v>222</v>
      </c>
      <c r="D82" s="130">
        <v>30000</v>
      </c>
    </row>
    <row r="83" spans="1:4" ht="24" customHeight="1" x14ac:dyDescent="0.35">
      <c r="A83" s="123"/>
      <c r="B83" s="124">
        <v>2</v>
      </c>
      <c r="C83" s="126" t="s">
        <v>523</v>
      </c>
      <c r="D83" s="130">
        <v>12000</v>
      </c>
    </row>
    <row r="84" spans="1:4" ht="24" customHeight="1" x14ac:dyDescent="0.35">
      <c r="A84" s="123"/>
      <c r="B84" s="140">
        <v>1</v>
      </c>
      <c r="C84" s="126" t="s">
        <v>257</v>
      </c>
      <c r="D84" s="130">
        <v>10000</v>
      </c>
    </row>
    <row r="85" spans="1:4" ht="24" customHeight="1" x14ac:dyDescent="0.35">
      <c r="A85" s="123"/>
      <c r="B85" s="124">
        <v>6</v>
      </c>
      <c r="C85" s="126" t="s">
        <v>530</v>
      </c>
      <c r="D85" s="130">
        <v>48000</v>
      </c>
    </row>
    <row r="86" spans="1:4" ht="24" customHeight="1" x14ac:dyDescent="0.35">
      <c r="A86" s="123"/>
      <c r="B86" s="124">
        <v>1</v>
      </c>
      <c r="C86" s="126" t="s">
        <v>246</v>
      </c>
      <c r="D86" s="130">
        <v>12000</v>
      </c>
    </row>
    <row r="87" spans="1:4" ht="24" customHeight="1" x14ac:dyDescent="0.35">
      <c r="A87" s="123"/>
      <c r="B87" s="126"/>
      <c r="C87" s="118" t="s">
        <v>212</v>
      </c>
      <c r="D87" s="132">
        <f>SUM(D82:D86)</f>
        <v>112000</v>
      </c>
    </row>
    <row r="88" spans="1:4" ht="24" customHeight="1" thickBot="1" x14ac:dyDescent="0.4">
      <c r="A88" s="127"/>
      <c r="B88" s="128"/>
      <c r="C88" s="128"/>
      <c r="D88" s="129"/>
    </row>
    <row r="89" spans="1:4" ht="24" customHeight="1" x14ac:dyDescent="0.35">
      <c r="A89" s="321" t="s">
        <v>227</v>
      </c>
      <c r="B89" s="321"/>
      <c r="C89" s="321"/>
      <c r="D89" s="321"/>
    </row>
    <row r="90" spans="1:4" ht="24" customHeight="1" x14ac:dyDescent="0.35">
      <c r="A90" s="123"/>
      <c r="B90" s="126"/>
      <c r="C90" s="126"/>
      <c r="D90" s="130"/>
    </row>
    <row r="91" spans="1:4" ht="24" customHeight="1" x14ac:dyDescent="0.35">
      <c r="A91" s="123"/>
      <c r="B91" s="124"/>
      <c r="C91" s="126" t="s">
        <v>531</v>
      </c>
      <c r="D91" s="130">
        <v>100000</v>
      </c>
    </row>
    <row r="92" spans="1:4" ht="24" customHeight="1" x14ac:dyDescent="0.35">
      <c r="A92" s="123"/>
      <c r="B92" s="126"/>
      <c r="C92" s="118" t="s">
        <v>212</v>
      </c>
      <c r="D92" s="132">
        <f>SUM(D91:D91)</f>
        <v>100000</v>
      </c>
    </row>
    <row r="93" spans="1:4" ht="24" customHeight="1" thickBot="1" x14ac:dyDescent="0.4">
      <c r="A93" s="127"/>
      <c r="B93" s="128"/>
      <c r="C93" s="128"/>
      <c r="D93" s="129"/>
    </row>
    <row r="94" spans="1:4" ht="24" customHeight="1" x14ac:dyDescent="0.35">
      <c r="A94" s="321" t="s">
        <v>228</v>
      </c>
      <c r="B94" s="321"/>
      <c r="C94" s="321"/>
      <c r="D94" s="321"/>
    </row>
    <row r="95" spans="1:4" ht="24" customHeight="1" x14ac:dyDescent="0.35">
      <c r="A95" s="123"/>
      <c r="B95" s="124">
        <v>6</v>
      </c>
      <c r="C95" s="126" t="s">
        <v>581</v>
      </c>
      <c r="D95" s="130">
        <v>68700</v>
      </c>
    </row>
    <row r="96" spans="1:4" ht="24" customHeight="1" x14ac:dyDescent="0.35">
      <c r="A96" s="123"/>
      <c r="B96" s="124">
        <v>1</v>
      </c>
      <c r="C96" s="126" t="s">
        <v>605</v>
      </c>
      <c r="D96" s="130">
        <v>17600</v>
      </c>
    </row>
    <row r="97" spans="1:4" ht="24" customHeight="1" x14ac:dyDescent="0.35">
      <c r="A97" s="123"/>
      <c r="B97" s="124">
        <v>1</v>
      </c>
      <c r="C97" s="126" t="s">
        <v>604</v>
      </c>
      <c r="D97" s="130">
        <v>20000</v>
      </c>
    </row>
    <row r="98" spans="1:4" ht="24" customHeight="1" x14ac:dyDescent="0.35">
      <c r="A98" s="123"/>
      <c r="B98" s="124">
        <v>1</v>
      </c>
      <c r="C98" s="126" t="s">
        <v>532</v>
      </c>
      <c r="D98" s="130">
        <v>1870000</v>
      </c>
    </row>
    <row r="99" spans="1:4" ht="24" customHeight="1" x14ac:dyDescent="0.35">
      <c r="A99" s="123"/>
      <c r="B99" s="124">
        <v>1</v>
      </c>
      <c r="C99" s="126" t="s">
        <v>603</v>
      </c>
      <c r="D99" s="130">
        <v>24750</v>
      </c>
    </row>
    <row r="100" spans="1:4" ht="24" customHeight="1" x14ac:dyDescent="0.35">
      <c r="A100" s="123"/>
      <c r="B100" s="124">
        <v>1</v>
      </c>
      <c r="C100" s="126" t="s">
        <v>602</v>
      </c>
      <c r="D100" s="130">
        <v>12980</v>
      </c>
    </row>
    <row r="101" spans="1:4" ht="24" customHeight="1" x14ac:dyDescent="0.35">
      <c r="A101" s="123"/>
      <c r="B101" s="124">
        <v>3</v>
      </c>
      <c r="C101" s="126" t="s">
        <v>601</v>
      </c>
      <c r="D101" s="130">
        <v>34100</v>
      </c>
    </row>
    <row r="102" spans="1:4" ht="24" customHeight="1" x14ac:dyDescent="0.35">
      <c r="A102" s="123"/>
      <c r="B102" s="124">
        <v>2</v>
      </c>
      <c r="C102" s="126" t="s">
        <v>533</v>
      </c>
      <c r="D102" s="130">
        <v>7000</v>
      </c>
    </row>
    <row r="103" spans="1:4" ht="24" customHeight="1" x14ac:dyDescent="0.35">
      <c r="A103" s="123"/>
      <c r="B103" s="124">
        <v>2</v>
      </c>
      <c r="C103" s="126" t="s">
        <v>229</v>
      </c>
      <c r="D103" s="130">
        <v>4000</v>
      </c>
    </row>
    <row r="104" spans="1:4" ht="24" customHeight="1" x14ac:dyDescent="0.35">
      <c r="A104" s="123"/>
      <c r="B104" s="124">
        <v>4</v>
      </c>
      <c r="C104" s="126" t="s">
        <v>600</v>
      </c>
      <c r="D104" s="130">
        <v>49800</v>
      </c>
    </row>
    <row r="105" spans="1:4" ht="24" customHeight="1" x14ac:dyDescent="0.35">
      <c r="A105" s="123"/>
      <c r="B105" s="126"/>
      <c r="C105" s="118" t="s">
        <v>212</v>
      </c>
      <c r="D105" s="132">
        <f>SUM(D95:D104)</f>
        <v>2108930</v>
      </c>
    </row>
    <row r="106" spans="1:4" ht="24" customHeight="1" thickBot="1" x14ac:dyDescent="0.4">
      <c r="A106" s="127"/>
      <c r="B106" s="128"/>
      <c r="C106" s="128"/>
      <c r="D106" s="129"/>
    </row>
    <row r="107" spans="1:4" ht="24" customHeight="1" x14ac:dyDescent="0.35">
      <c r="A107" s="321" t="s">
        <v>230</v>
      </c>
      <c r="B107" s="321"/>
      <c r="C107" s="321"/>
      <c r="D107" s="321"/>
    </row>
    <row r="108" spans="1:4" ht="24" customHeight="1" x14ac:dyDescent="0.35">
      <c r="A108" s="123"/>
      <c r="B108" s="118"/>
      <c r="C108" s="125" t="s">
        <v>534</v>
      </c>
      <c r="D108" s="130">
        <v>150000</v>
      </c>
    </row>
    <row r="109" spans="1:4" ht="24" customHeight="1" x14ac:dyDescent="0.35">
      <c r="A109" s="123"/>
      <c r="B109" s="118"/>
      <c r="C109" s="119" t="s">
        <v>535</v>
      </c>
      <c r="D109" s="130">
        <v>100000</v>
      </c>
    </row>
    <row r="110" spans="1:4" ht="24" customHeight="1" x14ac:dyDescent="0.35">
      <c r="A110" s="123"/>
      <c r="B110" s="124"/>
      <c r="C110" s="131" t="s">
        <v>536</v>
      </c>
      <c r="D110" s="130">
        <v>150000</v>
      </c>
    </row>
    <row r="111" spans="1:4" ht="24" customHeight="1" x14ac:dyDescent="0.35">
      <c r="A111" s="123"/>
      <c r="B111" s="124"/>
      <c r="C111" s="125" t="s">
        <v>537</v>
      </c>
      <c r="D111" s="130">
        <v>200000</v>
      </c>
    </row>
    <row r="112" spans="1:4" ht="24" customHeight="1" x14ac:dyDescent="0.35">
      <c r="A112" s="123"/>
      <c r="B112" s="124"/>
      <c r="C112" s="118" t="s">
        <v>212</v>
      </c>
      <c r="D112" s="132">
        <f>SUM(D108:D111)</f>
        <v>600000</v>
      </c>
    </row>
    <row r="113" spans="1:4" ht="24" customHeight="1" thickBot="1" x14ac:dyDescent="0.4">
      <c r="A113" s="127"/>
      <c r="B113" s="128"/>
      <c r="C113" s="141"/>
      <c r="D113" s="129"/>
    </row>
    <row r="114" spans="1:4" ht="24" customHeight="1" x14ac:dyDescent="0.35">
      <c r="A114" s="321" t="s">
        <v>231</v>
      </c>
      <c r="B114" s="321"/>
      <c r="C114" s="321"/>
      <c r="D114" s="321"/>
    </row>
    <row r="115" spans="1:4" ht="24" customHeight="1" x14ac:dyDescent="0.35">
      <c r="A115" s="123"/>
      <c r="B115" s="124">
        <v>2</v>
      </c>
      <c r="C115" s="126" t="s">
        <v>222</v>
      </c>
      <c r="D115" s="130">
        <v>21334</v>
      </c>
    </row>
    <row r="116" spans="1:4" ht="24" customHeight="1" x14ac:dyDescent="0.35">
      <c r="A116" s="123"/>
      <c r="B116" s="124">
        <v>1</v>
      </c>
      <c r="C116" s="126" t="s">
        <v>246</v>
      </c>
      <c r="D116" s="130">
        <v>12275</v>
      </c>
    </row>
    <row r="117" spans="1:4" ht="24" customHeight="1" x14ac:dyDescent="0.35">
      <c r="A117" s="123"/>
      <c r="B117" s="124">
        <v>2</v>
      </c>
      <c r="C117" s="126" t="s">
        <v>538</v>
      </c>
      <c r="D117" s="130">
        <v>23736</v>
      </c>
    </row>
    <row r="118" spans="1:4" ht="24" customHeight="1" x14ac:dyDescent="0.35">
      <c r="A118" s="123"/>
      <c r="B118" s="124">
        <v>3</v>
      </c>
      <c r="C118" s="126" t="s">
        <v>232</v>
      </c>
      <c r="D118" s="130">
        <v>10695</v>
      </c>
    </row>
    <row r="119" spans="1:4" ht="24" customHeight="1" x14ac:dyDescent="0.35">
      <c r="A119" s="123"/>
      <c r="B119" s="124">
        <v>1</v>
      </c>
      <c r="C119" s="126" t="s">
        <v>539</v>
      </c>
      <c r="D119" s="130">
        <v>3500</v>
      </c>
    </row>
    <row r="120" spans="1:4" ht="24" customHeight="1" x14ac:dyDescent="0.35">
      <c r="A120" s="123"/>
      <c r="B120" s="124">
        <v>5</v>
      </c>
      <c r="C120" s="126" t="s">
        <v>233</v>
      </c>
      <c r="D120" s="130">
        <v>91850</v>
      </c>
    </row>
    <row r="121" spans="1:4" ht="24" customHeight="1" thickBot="1" x14ac:dyDescent="0.4">
      <c r="A121" s="127"/>
      <c r="B121" s="128"/>
      <c r="C121" s="122" t="s">
        <v>212</v>
      </c>
      <c r="D121" s="142">
        <f>SUM(D115:D120)</f>
        <v>163390</v>
      </c>
    </row>
    <row r="122" spans="1:4" ht="24" customHeight="1" x14ac:dyDescent="0.35">
      <c r="A122" s="136"/>
      <c r="B122" s="136"/>
      <c r="C122" s="143"/>
      <c r="D122" s="144"/>
    </row>
    <row r="123" spans="1:4" ht="24" customHeight="1" thickBot="1" x14ac:dyDescent="0.4">
      <c r="A123" s="128"/>
      <c r="B123" s="128"/>
      <c r="C123" s="128"/>
      <c r="D123" s="145"/>
    </row>
    <row r="124" spans="1:4" ht="24" customHeight="1" x14ac:dyDescent="0.35">
      <c r="A124" s="321" t="s">
        <v>234</v>
      </c>
      <c r="B124" s="321"/>
      <c r="C124" s="321"/>
      <c r="D124" s="321"/>
    </row>
    <row r="125" spans="1:4" ht="24" customHeight="1" x14ac:dyDescent="0.35">
      <c r="A125" s="123"/>
      <c r="B125" s="124">
        <v>1</v>
      </c>
      <c r="C125" s="126" t="s">
        <v>599</v>
      </c>
      <c r="D125" s="130">
        <v>17500</v>
      </c>
    </row>
    <row r="126" spans="1:4" ht="24" customHeight="1" x14ac:dyDescent="0.35">
      <c r="A126" s="123"/>
      <c r="B126" s="124">
        <v>2</v>
      </c>
      <c r="C126" s="126" t="s">
        <v>598</v>
      </c>
      <c r="D126" s="130">
        <v>76000</v>
      </c>
    </row>
    <row r="127" spans="1:4" ht="24" customHeight="1" x14ac:dyDescent="0.35">
      <c r="A127" s="123"/>
      <c r="B127" s="124">
        <v>1</v>
      </c>
      <c r="C127" s="126" t="s">
        <v>257</v>
      </c>
      <c r="D127" s="130">
        <v>8500</v>
      </c>
    </row>
    <row r="128" spans="1:4" ht="24" customHeight="1" x14ac:dyDescent="0.35">
      <c r="A128" s="123"/>
      <c r="B128" s="124">
        <v>3</v>
      </c>
      <c r="C128" s="126" t="s">
        <v>597</v>
      </c>
      <c r="D128" s="130">
        <v>25500</v>
      </c>
    </row>
    <row r="129" spans="1:7" ht="24" customHeight="1" x14ac:dyDescent="0.35">
      <c r="A129" s="123"/>
      <c r="B129" s="124">
        <v>2</v>
      </c>
      <c r="C129" s="126" t="s">
        <v>521</v>
      </c>
      <c r="D129" s="130">
        <v>30000</v>
      </c>
    </row>
    <row r="130" spans="1:7" ht="24" customHeight="1" x14ac:dyDescent="0.35">
      <c r="A130" s="123"/>
      <c r="B130" s="124"/>
      <c r="C130" s="118" t="s">
        <v>212</v>
      </c>
      <c r="D130" s="132">
        <f>SUM(D125:D129)</f>
        <v>157500</v>
      </c>
    </row>
    <row r="131" spans="1:7" ht="24" customHeight="1" thickBot="1" x14ac:dyDescent="0.4">
      <c r="A131" s="123"/>
      <c r="B131" s="126"/>
      <c r="C131" s="126"/>
      <c r="D131" s="130"/>
    </row>
    <row r="132" spans="1:7" ht="24" customHeight="1" x14ac:dyDescent="0.35">
      <c r="A132" s="321" t="s">
        <v>235</v>
      </c>
      <c r="B132" s="321"/>
      <c r="C132" s="321"/>
      <c r="D132" s="321"/>
    </row>
    <row r="133" spans="1:7" ht="24" customHeight="1" x14ac:dyDescent="0.35">
      <c r="A133" s="123"/>
      <c r="B133" s="124">
        <v>1</v>
      </c>
      <c r="C133" s="126" t="s">
        <v>596</v>
      </c>
      <c r="D133" s="130">
        <v>35000</v>
      </c>
    </row>
    <row r="134" spans="1:7" ht="24" customHeight="1" x14ac:dyDescent="0.35">
      <c r="A134" s="123"/>
      <c r="B134" s="124">
        <v>1</v>
      </c>
      <c r="C134" s="131" t="s">
        <v>595</v>
      </c>
      <c r="D134" s="130">
        <v>12800</v>
      </c>
    </row>
    <row r="135" spans="1:7" ht="24" customHeight="1" x14ac:dyDescent="0.35">
      <c r="A135" s="123"/>
      <c r="B135" s="126"/>
      <c r="C135" s="139" t="s">
        <v>212</v>
      </c>
      <c r="D135" s="132">
        <f>SUM(D133:D134)</f>
        <v>47800</v>
      </c>
    </row>
    <row r="136" spans="1:7" ht="24" customHeight="1" thickBot="1" x14ac:dyDescent="0.4">
      <c r="A136" s="127"/>
      <c r="B136" s="128"/>
      <c r="C136" s="128"/>
      <c r="D136" s="129"/>
    </row>
    <row r="137" spans="1:7" ht="24" customHeight="1" x14ac:dyDescent="0.35">
      <c r="A137" s="321" t="s">
        <v>236</v>
      </c>
      <c r="B137" s="321"/>
      <c r="C137" s="321"/>
      <c r="D137" s="321"/>
    </row>
    <row r="138" spans="1:7" ht="24" customHeight="1" x14ac:dyDescent="0.35">
      <c r="A138" s="123"/>
      <c r="B138" s="124">
        <v>2</v>
      </c>
      <c r="C138" s="126" t="s">
        <v>222</v>
      </c>
      <c r="D138" s="130">
        <v>21039</v>
      </c>
    </row>
    <row r="139" spans="1:7" ht="24" customHeight="1" x14ac:dyDescent="0.35">
      <c r="A139" s="123"/>
      <c r="B139" s="124">
        <v>2</v>
      </c>
      <c r="C139" s="126" t="s">
        <v>232</v>
      </c>
      <c r="D139" s="130">
        <v>14000</v>
      </c>
    </row>
    <row r="140" spans="1:7" ht="24" customHeight="1" x14ac:dyDescent="0.35">
      <c r="A140" s="123"/>
      <c r="B140" s="124">
        <v>4</v>
      </c>
      <c r="C140" s="126" t="s">
        <v>594</v>
      </c>
      <c r="D140" s="130">
        <v>38000</v>
      </c>
      <c r="G140" s="76"/>
    </row>
    <row r="141" spans="1:7" ht="24" customHeight="1" x14ac:dyDescent="0.35">
      <c r="A141" s="123"/>
      <c r="B141" s="124">
        <v>1</v>
      </c>
      <c r="C141" s="131" t="s">
        <v>246</v>
      </c>
      <c r="D141" s="130">
        <v>17700</v>
      </c>
      <c r="G141" s="76"/>
    </row>
    <row r="142" spans="1:7" ht="24" customHeight="1" x14ac:dyDescent="0.35">
      <c r="A142" s="123"/>
      <c r="B142" s="126"/>
      <c r="C142" s="118" t="s">
        <v>212</v>
      </c>
      <c r="D142" s="132">
        <f>+D140+D139+D138+D141</f>
        <v>90739</v>
      </c>
    </row>
    <row r="143" spans="1:7" ht="24" customHeight="1" thickBot="1" x14ac:dyDescent="0.4">
      <c r="A143" s="127"/>
      <c r="B143" s="128"/>
      <c r="C143" s="128"/>
      <c r="D143" s="129"/>
    </row>
    <row r="144" spans="1:7" ht="24" customHeight="1" x14ac:dyDescent="0.35">
      <c r="A144" s="326" t="s">
        <v>238</v>
      </c>
      <c r="B144" s="326"/>
      <c r="C144" s="326"/>
      <c r="D144" s="326"/>
    </row>
    <row r="145" spans="1:4" ht="24" customHeight="1" x14ac:dyDescent="0.35">
      <c r="A145" s="123"/>
      <c r="B145" s="124">
        <v>1</v>
      </c>
      <c r="C145" s="126" t="s">
        <v>239</v>
      </c>
      <c r="D145" s="130">
        <v>215000</v>
      </c>
    </row>
    <row r="146" spans="1:4" ht="24" customHeight="1" x14ac:dyDescent="0.35">
      <c r="A146" s="123"/>
      <c r="B146" s="124">
        <v>2</v>
      </c>
      <c r="C146" s="126" t="s">
        <v>240</v>
      </c>
      <c r="D146" s="130">
        <v>40000</v>
      </c>
    </row>
    <row r="147" spans="1:4" ht="24" customHeight="1" x14ac:dyDescent="0.35">
      <c r="A147" s="123"/>
      <c r="B147" s="124">
        <v>5</v>
      </c>
      <c r="C147" s="126" t="s">
        <v>217</v>
      </c>
      <c r="D147" s="130">
        <v>40000</v>
      </c>
    </row>
    <row r="148" spans="1:4" ht="24" customHeight="1" x14ac:dyDescent="0.35">
      <c r="A148" s="123"/>
      <c r="B148" s="124">
        <v>1</v>
      </c>
      <c r="C148" s="126" t="s">
        <v>593</v>
      </c>
      <c r="D148" s="130">
        <v>40000</v>
      </c>
    </row>
    <row r="149" spans="1:4" ht="24" customHeight="1" x14ac:dyDescent="0.35">
      <c r="A149" s="123"/>
      <c r="B149" s="124">
        <v>1</v>
      </c>
      <c r="C149" s="126" t="s">
        <v>540</v>
      </c>
      <c r="D149" s="130">
        <v>75000</v>
      </c>
    </row>
    <row r="150" spans="1:4" ht="24" customHeight="1" x14ac:dyDescent="0.35">
      <c r="A150" s="123"/>
      <c r="B150" s="124">
        <v>1</v>
      </c>
      <c r="C150" s="126" t="s">
        <v>241</v>
      </c>
      <c r="D150" s="130">
        <v>35000</v>
      </c>
    </row>
    <row r="151" spans="1:4" ht="24" customHeight="1" x14ac:dyDescent="0.35">
      <c r="A151" s="123"/>
      <c r="B151" s="124">
        <v>1</v>
      </c>
      <c r="C151" s="126" t="s">
        <v>592</v>
      </c>
      <c r="D151" s="130">
        <v>100000</v>
      </c>
    </row>
    <row r="152" spans="1:4" ht="24" customHeight="1" x14ac:dyDescent="0.35">
      <c r="A152" s="123"/>
      <c r="B152" s="124">
        <v>4</v>
      </c>
      <c r="C152" s="126" t="s">
        <v>242</v>
      </c>
      <c r="D152" s="130">
        <v>40000</v>
      </c>
    </row>
    <row r="153" spans="1:4" ht="24" customHeight="1" x14ac:dyDescent="0.35">
      <c r="A153" s="123"/>
      <c r="B153" s="126"/>
      <c r="C153" s="118" t="s">
        <v>212</v>
      </c>
      <c r="D153" s="132">
        <f>SUM(D145:D152)</f>
        <v>585000</v>
      </c>
    </row>
    <row r="154" spans="1:4" ht="24" customHeight="1" thickBot="1" x14ac:dyDescent="0.4">
      <c r="A154" s="177"/>
      <c r="B154" s="176"/>
      <c r="C154" s="176"/>
      <c r="D154" s="175"/>
    </row>
    <row r="155" spans="1:4" ht="24" customHeight="1" x14ac:dyDescent="0.35">
      <c r="A155" s="146"/>
      <c r="B155" s="136"/>
      <c r="C155" s="136"/>
      <c r="D155" s="147"/>
    </row>
    <row r="156" spans="1:4" ht="24" customHeight="1" x14ac:dyDescent="0.35">
      <c r="A156" s="148"/>
      <c r="B156" s="149"/>
      <c r="C156" s="150" t="s">
        <v>541</v>
      </c>
      <c r="D156" s="151"/>
    </row>
    <row r="157" spans="1:4" ht="24" customHeight="1" x14ac:dyDescent="0.35">
      <c r="A157" s="123"/>
      <c r="B157" s="124"/>
      <c r="C157" s="126" t="s">
        <v>591</v>
      </c>
      <c r="D157" s="130">
        <v>100000</v>
      </c>
    </row>
    <row r="158" spans="1:4" ht="24" customHeight="1" x14ac:dyDescent="0.35">
      <c r="A158" s="123"/>
      <c r="B158" s="126">
        <v>1</v>
      </c>
      <c r="C158" s="126" t="s">
        <v>237</v>
      </c>
      <c r="D158" s="130">
        <v>25000</v>
      </c>
    </row>
    <row r="159" spans="1:4" ht="24" customHeight="1" x14ac:dyDescent="0.35">
      <c r="A159" s="123"/>
      <c r="B159" s="126">
        <v>1</v>
      </c>
      <c r="C159" s="126" t="s">
        <v>590</v>
      </c>
      <c r="D159" s="130">
        <v>15000</v>
      </c>
    </row>
    <row r="160" spans="1:4" ht="24" customHeight="1" x14ac:dyDescent="0.35">
      <c r="A160" s="123"/>
      <c r="B160" s="126"/>
      <c r="C160" s="118" t="s">
        <v>212</v>
      </c>
      <c r="D160" s="132">
        <f>SUM(D157:D159)</f>
        <v>140000</v>
      </c>
    </row>
    <row r="161" spans="1:4" ht="24" customHeight="1" thickBot="1" x14ac:dyDescent="0.4">
      <c r="A161" s="127"/>
      <c r="B161" s="128"/>
      <c r="C161" s="128"/>
      <c r="D161" s="129"/>
    </row>
    <row r="162" spans="1:4" ht="24" customHeight="1" x14ac:dyDescent="0.35">
      <c r="A162" s="321" t="s">
        <v>243</v>
      </c>
      <c r="B162" s="321"/>
      <c r="C162" s="321"/>
      <c r="D162" s="321"/>
    </row>
    <row r="163" spans="1:4" ht="24" customHeight="1" x14ac:dyDescent="0.35">
      <c r="A163" s="123"/>
      <c r="B163" s="124">
        <v>1</v>
      </c>
      <c r="C163" s="126" t="s">
        <v>589</v>
      </c>
      <c r="D163" s="130">
        <v>50000</v>
      </c>
    </row>
    <row r="164" spans="1:4" ht="24" customHeight="1" x14ac:dyDescent="0.35">
      <c r="A164" s="123"/>
      <c r="B164" s="124">
        <v>2</v>
      </c>
      <c r="C164" s="126" t="s">
        <v>542</v>
      </c>
      <c r="D164" s="130">
        <v>27000</v>
      </c>
    </row>
    <row r="165" spans="1:4" ht="24" customHeight="1" x14ac:dyDescent="0.35">
      <c r="A165" s="123"/>
      <c r="B165" s="124">
        <v>1</v>
      </c>
      <c r="C165" s="126" t="s">
        <v>220</v>
      </c>
      <c r="D165" s="130">
        <v>27000</v>
      </c>
    </row>
    <row r="166" spans="1:4" ht="24" customHeight="1" x14ac:dyDescent="0.35">
      <c r="A166" s="123"/>
      <c r="B166" s="126"/>
      <c r="C166" s="118" t="s">
        <v>212</v>
      </c>
      <c r="D166" s="132">
        <f>SUM(D163:D165)</f>
        <v>104000</v>
      </c>
    </row>
    <row r="167" spans="1:4" ht="24" customHeight="1" thickBot="1" x14ac:dyDescent="0.4">
      <c r="A167" s="127"/>
      <c r="B167" s="128"/>
      <c r="C167" s="128"/>
      <c r="D167" s="129"/>
    </row>
    <row r="168" spans="1:4" ht="24" customHeight="1" x14ac:dyDescent="0.35">
      <c r="A168" s="321" t="s">
        <v>244</v>
      </c>
      <c r="B168" s="321"/>
      <c r="C168" s="321"/>
      <c r="D168" s="321"/>
    </row>
    <row r="169" spans="1:4" ht="24" customHeight="1" x14ac:dyDescent="0.35">
      <c r="A169" s="123"/>
      <c r="B169" s="124">
        <v>5</v>
      </c>
      <c r="C169" s="126" t="s">
        <v>522</v>
      </c>
      <c r="D169" s="130">
        <v>25000</v>
      </c>
    </row>
    <row r="170" spans="1:4" ht="24" customHeight="1" x14ac:dyDescent="0.35">
      <c r="A170" s="123"/>
      <c r="B170" s="124">
        <v>3</v>
      </c>
      <c r="C170" s="126" t="s">
        <v>222</v>
      </c>
      <c r="D170" s="130">
        <v>60000</v>
      </c>
    </row>
    <row r="171" spans="1:4" ht="24" customHeight="1" x14ac:dyDescent="0.35">
      <c r="A171" s="123"/>
      <c r="B171" s="124">
        <v>3</v>
      </c>
      <c r="C171" s="126" t="s">
        <v>543</v>
      </c>
      <c r="D171" s="130">
        <v>40000</v>
      </c>
    </row>
    <row r="172" spans="1:4" ht="24" customHeight="1" x14ac:dyDescent="0.35">
      <c r="A172" s="123"/>
      <c r="B172" s="124">
        <v>1</v>
      </c>
      <c r="C172" s="126" t="s">
        <v>588</v>
      </c>
      <c r="D172" s="130">
        <v>32000</v>
      </c>
    </row>
    <row r="173" spans="1:4" ht="24" customHeight="1" x14ac:dyDescent="0.35">
      <c r="A173" s="123"/>
      <c r="B173" s="124">
        <v>1</v>
      </c>
      <c r="C173" s="126" t="s">
        <v>264</v>
      </c>
      <c r="D173" s="130">
        <v>5000</v>
      </c>
    </row>
    <row r="174" spans="1:4" ht="24" customHeight="1" x14ac:dyDescent="0.35">
      <c r="A174" s="123"/>
      <c r="B174" s="124"/>
      <c r="C174" s="126" t="s">
        <v>587</v>
      </c>
      <c r="D174" s="130">
        <v>9100000</v>
      </c>
    </row>
    <row r="175" spans="1:4" ht="24" customHeight="1" x14ac:dyDescent="0.35">
      <c r="A175" s="123"/>
      <c r="B175" s="124">
        <v>3</v>
      </c>
      <c r="C175" s="126" t="s">
        <v>544</v>
      </c>
      <c r="D175" s="130">
        <v>33000</v>
      </c>
    </row>
    <row r="176" spans="1:4" ht="24" customHeight="1" x14ac:dyDescent="0.35">
      <c r="A176" s="123"/>
      <c r="B176" s="124"/>
      <c r="C176" s="118" t="s">
        <v>212</v>
      </c>
      <c r="D176" s="132">
        <f>SUM(D169:D175)</f>
        <v>9295000</v>
      </c>
    </row>
    <row r="177" spans="1:4" ht="24" customHeight="1" x14ac:dyDescent="0.35">
      <c r="A177" s="123"/>
      <c r="B177" s="126"/>
      <c r="C177" s="126"/>
      <c r="D177" s="130"/>
    </row>
    <row r="178" spans="1:4" ht="24" customHeight="1" thickBot="1" x14ac:dyDescent="0.4">
      <c r="A178" s="127"/>
      <c r="B178" s="128"/>
      <c r="C178" s="128"/>
      <c r="D178" s="129"/>
    </row>
    <row r="179" spans="1:4" ht="24" customHeight="1" x14ac:dyDescent="0.35">
      <c r="A179" s="321" t="s">
        <v>245</v>
      </c>
      <c r="B179" s="321"/>
      <c r="C179" s="321"/>
      <c r="D179" s="321"/>
    </row>
    <row r="180" spans="1:4" ht="24" customHeight="1" x14ac:dyDescent="0.35">
      <c r="A180" s="123"/>
      <c r="B180" s="124">
        <v>5</v>
      </c>
      <c r="C180" s="126" t="s">
        <v>223</v>
      </c>
      <c r="D180" s="130">
        <v>30000</v>
      </c>
    </row>
    <row r="181" spans="1:4" ht="24" customHeight="1" x14ac:dyDescent="0.35">
      <c r="A181" s="123"/>
      <c r="B181" s="124">
        <v>1</v>
      </c>
      <c r="C181" s="126" t="s">
        <v>586</v>
      </c>
      <c r="D181" s="130">
        <v>3000</v>
      </c>
    </row>
    <row r="182" spans="1:4" ht="24" customHeight="1" x14ac:dyDescent="0.35">
      <c r="A182" s="123"/>
      <c r="B182" s="124">
        <v>2</v>
      </c>
      <c r="C182" s="126" t="s">
        <v>585</v>
      </c>
      <c r="D182" s="130">
        <v>9400</v>
      </c>
    </row>
    <row r="183" spans="1:4" ht="24" customHeight="1" x14ac:dyDescent="0.35">
      <c r="A183" s="123"/>
      <c r="B183" s="124">
        <v>2</v>
      </c>
      <c r="C183" s="126" t="s">
        <v>247</v>
      </c>
      <c r="D183" s="130">
        <v>16000</v>
      </c>
    </row>
    <row r="184" spans="1:4" ht="24" customHeight="1" x14ac:dyDescent="0.35">
      <c r="A184" s="123"/>
      <c r="B184" s="124"/>
      <c r="C184" s="126"/>
      <c r="D184" s="130"/>
    </row>
    <row r="185" spans="1:4" ht="24" customHeight="1" thickBot="1" x14ac:dyDescent="0.4">
      <c r="A185" s="127"/>
      <c r="B185" s="128"/>
      <c r="C185" s="122" t="s">
        <v>212</v>
      </c>
      <c r="D185" s="142">
        <f>SUM(D180:D183)</f>
        <v>58400</v>
      </c>
    </row>
    <row r="186" spans="1:4" ht="24" customHeight="1" x14ac:dyDescent="0.35">
      <c r="A186" s="136"/>
      <c r="B186" s="136"/>
      <c r="C186" s="143"/>
      <c r="D186" s="144"/>
    </row>
    <row r="187" spans="1:4" ht="24" customHeight="1" thickBot="1" x14ac:dyDescent="0.4">
      <c r="A187" s="128"/>
      <c r="B187" s="128"/>
      <c r="C187" s="128"/>
      <c r="D187" s="145"/>
    </row>
    <row r="188" spans="1:4" ht="24" customHeight="1" x14ac:dyDescent="0.35">
      <c r="A188" s="321" t="s">
        <v>248</v>
      </c>
      <c r="B188" s="321"/>
      <c r="C188" s="321"/>
      <c r="D188" s="321"/>
    </row>
    <row r="189" spans="1:4" ht="24" customHeight="1" x14ac:dyDescent="0.35">
      <c r="A189" s="123"/>
      <c r="B189" s="124">
        <v>2</v>
      </c>
      <c r="C189" s="126" t="s">
        <v>584</v>
      </c>
      <c r="D189" s="130">
        <v>80000</v>
      </c>
    </row>
    <row r="190" spans="1:4" ht="24" customHeight="1" x14ac:dyDescent="0.35">
      <c r="A190" s="123"/>
      <c r="B190" s="126"/>
      <c r="C190" s="126" t="s">
        <v>249</v>
      </c>
      <c r="D190" s="130">
        <v>270000</v>
      </c>
    </row>
    <row r="191" spans="1:4" ht="24" customHeight="1" x14ac:dyDescent="0.35">
      <c r="A191" s="123"/>
      <c r="B191" s="126"/>
      <c r="C191" s="126" t="s">
        <v>545</v>
      </c>
      <c r="D191" s="130">
        <v>400000</v>
      </c>
    </row>
    <row r="192" spans="1:4" ht="24" customHeight="1" x14ac:dyDescent="0.35">
      <c r="A192" s="123"/>
      <c r="B192" s="126"/>
      <c r="C192" s="126" t="s">
        <v>583</v>
      </c>
      <c r="D192" s="130">
        <v>600000</v>
      </c>
    </row>
    <row r="193" spans="1:4" ht="24" customHeight="1" x14ac:dyDescent="0.35">
      <c r="A193" s="123"/>
      <c r="B193" s="126"/>
      <c r="C193" s="118" t="s">
        <v>212</v>
      </c>
      <c r="D193" s="132">
        <f>SUM(D189:D192)</f>
        <v>1350000</v>
      </c>
    </row>
    <row r="194" spans="1:4" ht="24" customHeight="1" thickBot="1" x14ac:dyDescent="0.4">
      <c r="A194" s="127"/>
      <c r="B194" s="128"/>
      <c r="C194" s="128"/>
      <c r="D194" s="129"/>
    </row>
    <row r="195" spans="1:4" ht="24" customHeight="1" x14ac:dyDescent="0.35">
      <c r="A195" s="321" t="s">
        <v>250</v>
      </c>
      <c r="B195" s="321"/>
      <c r="C195" s="321"/>
      <c r="D195" s="321"/>
    </row>
    <row r="196" spans="1:4" ht="24" customHeight="1" x14ac:dyDescent="0.35">
      <c r="A196" s="123"/>
      <c r="B196" s="124">
        <v>1</v>
      </c>
      <c r="C196" s="126" t="s">
        <v>546</v>
      </c>
      <c r="D196" s="130">
        <v>12000</v>
      </c>
    </row>
    <row r="197" spans="1:4" ht="24" customHeight="1" x14ac:dyDescent="0.35">
      <c r="A197" s="123"/>
      <c r="B197" s="124">
        <v>1</v>
      </c>
      <c r="C197" s="126" t="s">
        <v>547</v>
      </c>
      <c r="D197" s="130">
        <v>45500</v>
      </c>
    </row>
    <row r="198" spans="1:4" ht="24" customHeight="1" x14ac:dyDescent="0.35">
      <c r="A198" s="123"/>
      <c r="B198" s="124">
        <v>1</v>
      </c>
      <c r="C198" s="126" t="s">
        <v>251</v>
      </c>
      <c r="D198" s="130">
        <v>25000</v>
      </c>
    </row>
    <row r="199" spans="1:4" ht="24" customHeight="1" x14ac:dyDescent="0.35">
      <c r="A199" s="123"/>
      <c r="B199" s="124">
        <v>3</v>
      </c>
      <c r="C199" s="126" t="s">
        <v>252</v>
      </c>
      <c r="D199" s="130">
        <v>105000</v>
      </c>
    </row>
    <row r="200" spans="1:4" ht="24" customHeight="1" x14ac:dyDescent="0.35">
      <c r="A200" s="123"/>
      <c r="B200" s="126"/>
      <c r="C200" s="118" t="s">
        <v>212</v>
      </c>
      <c r="D200" s="132">
        <f>SUM(D196:D199)</f>
        <v>187500</v>
      </c>
    </row>
    <row r="201" spans="1:4" ht="24" customHeight="1" thickBot="1" x14ac:dyDescent="0.4">
      <c r="A201" s="127"/>
      <c r="B201" s="128"/>
      <c r="C201" s="128"/>
      <c r="D201" s="129"/>
    </row>
    <row r="202" spans="1:4" ht="24" customHeight="1" x14ac:dyDescent="0.35">
      <c r="A202" s="321" t="s">
        <v>253</v>
      </c>
      <c r="B202" s="321"/>
      <c r="C202" s="321"/>
      <c r="D202" s="321"/>
    </row>
    <row r="203" spans="1:4" ht="24" customHeight="1" x14ac:dyDescent="0.35">
      <c r="A203" s="123"/>
      <c r="B203" s="126"/>
      <c r="C203" s="126" t="s">
        <v>548</v>
      </c>
      <c r="D203" s="130">
        <v>80000</v>
      </c>
    </row>
    <row r="204" spans="1:4" ht="24" customHeight="1" x14ac:dyDescent="0.35">
      <c r="A204" s="123"/>
      <c r="B204" s="126"/>
      <c r="C204" s="126" t="s">
        <v>549</v>
      </c>
      <c r="D204" s="130">
        <v>270000</v>
      </c>
    </row>
    <row r="205" spans="1:4" ht="24" customHeight="1" x14ac:dyDescent="0.35">
      <c r="A205" s="123"/>
      <c r="B205" s="126">
        <v>1</v>
      </c>
      <c r="C205" s="126" t="s">
        <v>582</v>
      </c>
      <c r="D205" s="130">
        <v>25000</v>
      </c>
    </row>
    <row r="206" spans="1:4" ht="24" customHeight="1" x14ac:dyDescent="0.35">
      <c r="A206" s="123"/>
      <c r="B206" s="126"/>
      <c r="C206" s="118" t="s">
        <v>212</v>
      </c>
      <c r="D206" s="132">
        <f>SUM(D203:D205)</f>
        <v>375000</v>
      </c>
    </row>
    <row r="207" spans="1:4" ht="24" customHeight="1" thickBot="1" x14ac:dyDescent="0.4">
      <c r="A207" s="127"/>
      <c r="B207" s="128"/>
      <c r="C207" s="128"/>
      <c r="D207" s="129"/>
    </row>
    <row r="208" spans="1:4" ht="24" customHeight="1" x14ac:dyDescent="0.35">
      <c r="A208" s="321" t="s">
        <v>254</v>
      </c>
      <c r="B208" s="321"/>
      <c r="C208" s="321"/>
      <c r="D208" s="321"/>
    </row>
    <row r="209" spans="1:4" ht="24" customHeight="1" x14ac:dyDescent="0.35">
      <c r="A209" s="123"/>
      <c r="B209" s="126"/>
      <c r="C209" s="126"/>
      <c r="D209" s="130"/>
    </row>
    <row r="210" spans="1:4" ht="24" customHeight="1" x14ac:dyDescent="0.35">
      <c r="A210" s="123"/>
      <c r="B210" s="124">
        <v>1</v>
      </c>
      <c r="C210" s="126" t="s">
        <v>255</v>
      </c>
      <c r="D210" s="130">
        <v>48500</v>
      </c>
    </row>
    <row r="211" spans="1:4" ht="24" customHeight="1" x14ac:dyDescent="0.35">
      <c r="A211" s="123"/>
      <c r="B211" s="124">
        <v>5</v>
      </c>
      <c r="C211" s="126" t="s">
        <v>256</v>
      </c>
      <c r="D211" s="130">
        <v>40000</v>
      </c>
    </row>
    <row r="212" spans="1:4" ht="24" customHeight="1" x14ac:dyDescent="0.35">
      <c r="A212" s="123"/>
      <c r="B212" s="124"/>
      <c r="C212" s="126" t="s">
        <v>550</v>
      </c>
      <c r="D212" s="130">
        <v>70000</v>
      </c>
    </row>
    <row r="213" spans="1:4" ht="24" customHeight="1" x14ac:dyDescent="0.35">
      <c r="A213" s="123"/>
      <c r="B213" s="124"/>
      <c r="C213" s="126" t="s">
        <v>551</v>
      </c>
      <c r="D213" s="130">
        <v>198000</v>
      </c>
    </row>
    <row r="214" spans="1:4" ht="24" customHeight="1" x14ac:dyDescent="0.35">
      <c r="A214" s="123"/>
      <c r="B214" s="124">
        <v>1</v>
      </c>
      <c r="C214" s="126" t="s">
        <v>257</v>
      </c>
      <c r="D214" s="130">
        <v>18000</v>
      </c>
    </row>
    <row r="215" spans="1:4" ht="24" customHeight="1" x14ac:dyDescent="0.35">
      <c r="A215" s="123"/>
      <c r="B215" s="124">
        <v>1</v>
      </c>
      <c r="C215" s="126" t="s">
        <v>220</v>
      </c>
      <c r="D215" s="130">
        <v>25000</v>
      </c>
    </row>
    <row r="216" spans="1:4" ht="24" customHeight="1" x14ac:dyDescent="0.35">
      <c r="A216" s="123"/>
      <c r="B216" s="126"/>
      <c r="C216" s="118" t="s">
        <v>212</v>
      </c>
      <c r="D216" s="132">
        <f>SUM(D210:D215)</f>
        <v>399500</v>
      </c>
    </row>
    <row r="217" spans="1:4" ht="24" customHeight="1" thickBot="1" x14ac:dyDescent="0.4">
      <c r="A217" s="153"/>
      <c r="B217" s="154"/>
      <c r="C217" s="154"/>
      <c r="D217" s="155"/>
    </row>
    <row r="218" spans="1:4" ht="24" customHeight="1" x14ac:dyDescent="0.35">
      <c r="A218" s="323" t="s">
        <v>258</v>
      </c>
      <c r="B218" s="324"/>
      <c r="C218" s="324"/>
      <c r="D218" s="325"/>
    </row>
    <row r="219" spans="1:4" ht="24" customHeight="1" x14ac:dyDescent="0.35">
      <c r="A219" s="156"/>
      <c r="B219" s="152"/>
      <c r="C219" s="152"/>
      <c r="D219" s="157"/>
    </row>
    <row r="220" spans="1:4" ht="24" customHeight="1" x14ac:dyDescent="0.35">
      <c r="A220" s="156"/>
      <c r="B220" s="124">
        <v>1</v>
      </c>
      <c r="C220" s="126" t="s">
        <v>552</v>
      </c>
      <c r="D220" s="158">
        <v>1400000</v>
      </c>
    </row>
    <row r="221" spans="1:4" ht="24" customHeight="1" x14ac:dyDescent="0.35">
      <c r="A221" s="156"/>
      <c r="B221" s="124">
        <v>8</v>
      </c>
      <c r="C221" s="126" t="s">
        <v>581</v>
      </c>
      <c r="D221" s="158">
        <v>90000</v>
      </c>
    </row>
    <row r="222" spans="1:4" ht="24" customHeight="1" x14ac:dyDescent="0.35">
      <c r="A222" s="156"/>
      <c r="B222" s="124">
        <v>2</v>
      </c>
      <c r="C222" s="126" t="s">
        <v>580</v>
      </c>
      <c r="D222" s="158">
        <v>23500</v>
      </c>
    </row>
    <row r="223" spans="1:4" ht="24" customHeight="1" x14ac:dyDescent="0.35">
      <c r="A223" s="156"/>
      <c r="B223" s="124">
        <v>2</v>
      </c>
      <c r="C223" s="126" t="s">
        <v>579</v>
      </c>
      <c r="D223" s="158">
        <v>23400</v>
      </c>
    </row>
    <row r="224" spans="1:4" ht="24" customHeight="1" x14ac:dyDescent="0.35">
      <c r="A224" s="159"/>
      <c r="B224" s="124">
        <v>2</v>
      </c>
      <c r="C224" s="126" t="s">
        <v>578</v>
      </c>
      <c r="D224" s="160">
        <v>15000</v>
      </c>
    </row>
    <row r="225" spans="1:4" ht="24" customHeight="1" x14ac:dyDescent="0.35">
      <c r="A225" s="159"/>
      <c r="B225" s="124">
        <v>2</v>
      </c>
      <c r="C225" s="126" t="s">
        <v>229</v>
      </c>
      <c r="D225" s="161">
        <v>4000</v>
      </c>
    </row>
    <row r="226" spans="1:4" ht="24" customHeight="1" x14ac:dyDescent="0.35">
      <c r="A226" s="159"/>
      <c r="B226" s="124">
        <v>2</v>
      </c>
      <c r="C226" s="126" t="s">
        <v>577</v>
      </c>
      <c r="D226" s="161">
        <v>4500</v>
      </c>
    </row>
    <row r="227" spans="1:4" ht="24" customHeight="1" x14ac:dyDescent="0.35">
      <c r="A227" s="159"/>
      <c r="B227" s="124">
        <v>2</v>
      </c>
      <c r="C227" s="126" t="s">
        <v>222</v>
      </c>
      <c r="D227" s="161">
        <v>15000</v>
      </c>
    </row>
    <row r="228" spans="1:4" ht="24" customHeight="1" x14ac:dyDescent="0.35">
      <c r="A228" s="159"/>
      <c r="B228" s="126"/>
      <c r="C228" s="118" t="s">
        <v>212</v>
      </c>
      <c r="D228" s="162">
        <f>SUM(D220:D227)</f>
        <v>1575400</v>
      </c>
    </row>
    <row r="229" spans="1:4" ht="24" customHeight="1" x14ac:dyDescent="0.35">
      <c r="A229" s="159"/>
      <c r="B229" s="126"/>
      <c r="C229" s="126"/>
      <c r="D229" s="161"/>
    </row>
    <row r="230" spans="1:4" ht="24" customHeight="1" x14ac:dyDescent="0.35">
      <c r="A230" s="159"/>
      <c r="B230" s="126"/>
      <c r="C230" s="126"/>
      <c r="D230" s="161"/>
    </row>
    <row r="231" spans="1:4" ht="24" customHeight="1" thickBot="1" x14ac:dyDescent="0.4">
      <c r="A231" s="174"/>
      <c r="B231" s="128"/>
      <c r="C231" s="128"/>
      <c r="D231" s="173"/>
    </row>
    <row r="232" spans="1:4" ht="24" customHeight="1" x14ac:dyDescent="0.35">
      <c r="A232" s="321" t="s">
        <v>259</v>
      </c>
      <c r="B232" s="321"/>
      <c r="C232" s="321"/>
      <c r="D232" s="321"/>
    </row>
    <row r="233" spans="1:4" ht="24" customHeight="1" x14ac:dyDescent="0.35">
      <c r="A233" s="123"/>
      <c r="B233" s="131"/>
      <c r="C233" s="131"/>
      <c r="D233" s="130"/>
    </row>
    <row r="234" spans="1:4" ht="24" customHeight="1" x14ac:dyDescent="0.35">
      <c r="A234" s="123"/>
      <c r="B234" s="131"/>
      <c r="C234" s="131" t="s">
        <v>576</v>
      </c>
      <c r="D234" s="130">
        <v>6259125</v>
      </c>
    </row>
    <row r="235" spans="1:4" ht="24" customHeight="1" x14ac:dyDescent="0.35">
      <c r="A235" s="123"/>
      <c r="B235" s="126"/>
      <c r="C235" s="118" t="s">
        <v>212</v>
      </c>
      <c r="D235" s="132">
        <f>SUM(D234)</f>
        <v>6259125</v>
      </c>
    </row>
    <row r="236" spans="1:4" ht="24" customHeight="1" thickBot="1" x14ac:dyDescent="0.4">
      <c r="A236" s="127"/>
      <c r="B236" s="128"/>
      <c r="C236" s="126"/>
      <c r="D236" s="129"/>
    </row>
    <row r="237" spans="1:4" ht="24" customHeight="1" x14ac:dyDescent="0.35">
      <c r="A237" s="321" t="s">
        <v>260</v>
      </c>
      <c r="B237" s="321"/>
      <c r="C237" s="321"/>
      <c r="D237" s="321"/>
    </row>
    <row r="238" spans="1:4" ht="24" customHeight="1" x14ac:dyDescent="0.35">
      <c r="A238" s="123"/>
      <c r="B238" s="124">
        <v>1</v>
      </c>
      <c r="C238" s="126" t="s">
        <v>553</v>
      </c>
      <c r="D238" s="130">
        <v>6500</v>
      </c>
    </row>
    <row r="239" spans="1:4" ht="24" customHeight="1" x14ac:dyDescent="0.35">
      <c r="A239" s="123"/>
      <c r="B239" s="124">
        <v>2</v>
      </c>
      <c r="C239" s="126" t="s">
        <v>523</v>
      </c>
      <c r="D239" s="130">
        <v>11200</v>
      </c>
    </row>
    <row r="240" spans="1:4" ht="24" customHeight="1" x14ac:dyDescent="0.35">
      <c r="A240" s="123"/>
      <c r="B240" s="126"/>
      <c r="C240" s="126" t="s">
        <v>575</v>
      </c>
      <c r="D240" s="130">
        <v>200000</v>
      </c>
    </row>
    <row r="241" spans="1:4" ht="24" customHeight="1" x14ac:dyDescent="0.35">
      <c r="A241" s="123"/>
      <c r="B241" s="126">
        <v>1</v>
      </c>
      <c r="C241" s="126" t="s">
        <v>574</v>
      </c>
      <c r="D241" s="130">
        <v>3700</v>
      </c>
    </row>
    <row r="242" spans="1:4" ht="24" customHeight="1" x14ac:dyDescent="0.35">
      <c r="A242" s="123"/>
      <c r="B242" s="126"/>
      <c r="C242" s="126" t="s">
        <v>573</v>
      </c>
      <c r="D242" s="130"/>
    </row>
    <row r="243" spans="1:4" ht="24" customHeight="1" x14ac:dyDescent="0.35">
      <c r="A243" s="123"/>
      <c r="B243" s="126"/>
      <c r="C243" s="126" t="s">
        <v>572</v>
      </c>
      <c r="D243" s="130">
        <v>336011</v>
      </c>
    </row>
    <row r="244" spans="1:4" ht="24" customHeight="1" thickBot="1" x14ac:dyDescent="0.4">
      <c r="A244" s="127"/>
      <c r="B244" s="128"/>
      <c r="C244" s="122" t="s">
        <v>212</v>
      </c>
      <c r="D244" s="142">
        <f>SUM(D238:D243)</f>
        <v>557411</v>
      </c>
    </row>
    <row r="245" spans="1:4" ht="24" customHeight="1" x14ac:dyDescent="0.35">
      <c r="A245" s="136"/>
      <c r="B245" s="136"/>
      <c r="C245" s="143"/>
      <c r="D245" s="144"/>
    </row>
    <row r="246" spans="1:4" ht="24" customHeight="1" thickBot="1" x14ac:dyDescent="0.4">
      <c r="A246" s="128"/>
      <c r="B246" s="128"/>
      <c r="C246" s="122"/>
      <c r="D246" s="172"/>
    </row>
    <row r="247" spans="1:4" ht="24" customHeight="1" x14ac:dyDescent="0.35">
      <c r="A247" s="321" t="s">
        <v>261</v>
      </c>
      <c r="B247" s="321"/>
      <c r="C247" s="321"/>
      <c r="D247" s="321"/>
    </row>
    <row r="248" spans="1:4" ht="24" customHeight="1" x14ac:dyDescent="0.35">
      <c r="A248" s="123"/>
      <c r="B248" s="124">
        <v>3</v>
      </c>
      <c r="C248" s="126" t="s">
        <v>262</v>
      </c>
      <c r="D248" s="130">
        <v>27000</v>
      </c>
    </row>
    <row r="249" spans="1:4" ht="24" customHeight="1" x14ac:dyDescent="0.35">
      <c r="A249" s="123"/>
      <c r="B249" s="124"/>
      <c r="C249" s="126" t="s">
        <v>571</v>
      </c>
      <c r="D249" s="130">
        <v>65000</v>
      </c>
    </row>
    <row r="250" spans="1:4" ht="24" customHeight="1" x14ac:dyDescent="0.35">
      <c r="A250" s="123"/>
      <c r="B250" s="124">
        <v>2</v>
      </c>
      <c r="C250" s="126" t="s">
        <v>554</v>
      </c>
      <c r="D250" s="130">
        <v>16000</v>
      </c>
    </row>
    <row r="251" spans="1:4" ht="24" customHeight="1" x14ac:dyDescent="0.35">
      <c r="A251" s="123"/>
      <c r="B251" s="126"/>
      <c r="C251" s="118" t="s">
        <v>212</v>
      </c>
      <c r="D251" s="132">
        <f>SUM(D248:D250)</f>
        <v>108000</v>
      </c>
    </row>
    <row r="252" spans="1:4" ht="24" customHeight="1" thickBot="1" x14ac:dyDescent="0.4">
      <c r="A252" s="127"/>
      <c r="B252" s="128"/>
      <c r="C252" s="128"/>
      <c r="D252" s="129"/>
    </row>
    <row r="253" spans="1:4" ht="24" customHeight="1" x14ac:dyDescent="0.35">
      <c r="A253" s="321" t="s">
        <v>263</v>
      </c>
      <c r="B253" s="321"/>
      <c r="C253" s="321"/>
      <c r="D253" s="321"/>
    </row>
    <row r="254" spans="1:4" ht="24" customHeight="1" x14ac:dyDescent="0.35">
      <c r="A254" s="123"/>
      <c r="B254" s="124">
        <v>8</v>
      </c>
      <c r="C254" s="126" t="s">
        <v>530</v>
      </c>
      <c r="D254" s="130">
        <v>20000</v>
      </c>
    </row>
    <row r="255" spans="1:4" ht="24" customHeight="1" x14ac:dyDescent="0.35">
      <c r="A255" s="123"/>
      <c r="B255" s="124">
        <v>1</v>
      </c>
      <c r="C255" s="126" t="s">
        <v>218</v>
      </c>
      <c r="D255" s="130">
        <v>8000</v>
      </c>
    </row>
    <row r="256" spans="1:4" ht="24" customHeight="1" x14ac:dyDescent="0.35">
      <c r="A256" s="123"/>
      <c r="B256" s="124">
        <v>1</v>
      </c>
      <c r="C256" s="126" t="s">
        <v>264</v>
      </c>
      <c r="D256" s="130">
        <v>8000</v>
      </c>
    </row>
    <row r="257" spans="1:4" ht="24" customHeight="1" x14ac:dyDescent="0.35">
      <c r="A257" s="123"/>
      <c r="B257" s="126"/>
      <c r="C257" s="118" t="s">
        <v>212</v>
      </c>
      <c r="D257" s="132">
        <f>SUM(D254:D256)</f>
        <v>36000</v>
      </c>
    </row>
    <row r="258" spans="1:4" ht="24" customHeight="1" thickBot="1" x14ac:dyDescent="0.4">
      <c r="A258" s="127"/>
      <c r="B258" s="128"/>
      <c r="C258" s="128"/>
      <c r="D258" s="129"/>
    </row>
    <row r="259" spans="1:4" ht="24" customHeight="1" x14ac:dyDescent="0.35">
      <c r="A259" s="321" t="s">
        <v>265</v>
      </c>
      <c r="B259" s="321"/>
      <c r="C259" s="321"/>
      <c r="D259" s="321"/>
    </row>
    <row r="260" spans="1:4" ht="24" customHeight="1" x14ac:dyDescent="0.35">
      <c r="A260" s="123"/>
      <c r="B260" s="124"/>
      <c r="C260" s="126" t="s">
        <v>570</v>
      </c>
      <c r="D260" s="130">
        <v>6000</v>
      </c>
    </row>
    <row r="261" spans="1:4" ht="24" customHeight="1" x14ac:dyDescent="0.35">
      <c r="A261" s="123"/>
      <c r="B261" s="124">
        <v>1</v>
      </c>
      <c r="C261" s="126" t="s">
        <v>266</v>
      </c>
      <c r="D261" s="130">
        <v>25000</v>
      </c>
    </row>
    <row r="262" spans="1:4" ht="24" customHeight="1" x14ac:dyDescent="0.35">
      <c r="A262" s="123"/>
      <c r="B262" s="124"/>
      <c r="C262" s="126" t="s">
        <v>267</v>
      </c>
      <c r="D262" s="130">
        <v>100000</v>
      </c>
    </row>
    <row r="263" spans="1:4" ht="24" customHeight="1" x14ac:dyDescent="0.35">
      <c r="A263" s="123"/>
      <c r="B263" s="124"/>
      <c r="C263" s="126" t="s">
        <v>569</v>
      </c>
      <c r="D263" s="130">
        <v>40000</v>
      </c>
    </row>
    <row r="264" spans="1:4" ht="24" customHeight="1" x14ac:dyDescent="0.35">
      <c r="A264" s="123"/>
      <c r="B264" s="124">
        <v>5</v>
      </c>
      <c r="C264" s="126" t="s">
        <v>268</v>
      </c>
      <c r="D264" s="130">
        <v>40000</v>
      </c>
    </row>
    <row r="265" spans="1:4" ht="24" customHeight="1" x14ac:dyDescent="0.35">
      <c r="A265" s="123"/>
      <c r="B265" s="126"/>
      <c r="C265" s="118" t="s">
        <v>212</v>
      </c>
      <c r="D265" s="132">
        <f>SUM(D260:D264)</f>
        <v>211000</v>
      </c>
    </row>
    <row r="266" spans="1:4" ht="24" customHeight="1" thickBot="1" x14ac:dyDescent="0.4">
      <c r="A266" s="127"/>
      <c r="B266" s="128"/>
      <c r="C266" s="128"/>
      <c r="D266" s="129"/>
    </row>
    <row r="267" spans="1:4" ht="24" customHeight="1" x14ac:dyDescent="0.35">
      <c r="A267" s="321" t="s">
        <v>269</v>
      </c>
      <c r="B267" s="321"/>
      <c r="C267" s="321"/>
      <c r="D267" s="321"/>
    </row>
    <row r="268" spans="1:4" ht="24" customHeight="1" x14ac:dyDescent="0.35">
      <c r="A268" s="123"/>
      <c r="B268" s="126"/>
      <c r="C268" s="131" t="s">
        <v>555</v>
      </c>
      <c r="D268" s="130">
        <v>800000</v>
      </c>
    </row>
    <row r="269" spans="1:4" ht="24" customHeight="1" x14ac:dyDescent="0.35">
      <c r="A269" s="123"/>
      <c r="B269" s="126"/>
      <c r="C269" s="126" t="s">
        <v>270</v>
      </c>
      <c r="D269" s="130">
        <v>250000</v>
      </c>
    </row>
    <row r="270" spans="1:4" ht="24" customHeight="1" x14ac:dyDescent="0.35">
      <c r="A270" s="123"/>
      <c r="B270" s="126"/>
      <c r="C270" s="126" t="s">
        <v>271</v>
      </c>
      <c r="D270" s="130">
        <v>400000</v>
      </c>
    </row>
    <row r="271" spans="1:4" ht="24" customHeight="1" x14ac:dyDescent="0.35">
      <c r="A271" s="123"/>
      <c r="B271" s="126"/>
      <c r="C271" s="118" t="s">
        <v>212</v>
      </c>
      <c r="D271" s="132">
        <f>SUM(D268:D270)</f>
        <v>1450000</v>
      </c>
    </row>
    <row r="272" spans="1:4" ht="24" customHeight="1" thickBot="1" x14ac:dyDescent="0.4">
      <c r="A272" s="127"/>
      <c r="B272" s="128"/>
      <c r="C272" s="128"/>
      <c r="D272" s="129"/>
    </row>
    <row r="273" spans="1:5" ht="21.75" thickBot="1" x14ac:dyDescent="0.4">
      <c r="A273" s="322" t="s">
        <v>568</v>
      </c>
      <c r="B273" s="322"/>
      <c r="C273" s="322"/>
      <c r="D273" s="163">
        <f>+D11+D18+D30+D35+D41+D47+D52+D62+D70+D78+D87+D92+D105+D112+D121+D130+D135+D142+D153+D166+D176+D185+D193+D200+D206+D216+D228+D235+D244+D251+D257+D265+D271+D160</f>
        <v>145109958</v>
      </c>
      <c r="E273" s="164"/>
    </row>
    <row r="274" spans="1:5" ht="24" customHeight="1" x14ac:dyDescent="0.25"/>
    <row r="275" spans="1:5" ht="24" customHeight="1" x14ac:dyDescent="0.25"/>
    <row r="276" spans="1:5" ht="24" customHeight="1" x14ac:dyDescent="0.25"/>
    <row r="277" spans="1:5" ht="24" customHeight="1" x14ac:dyDescent="0.25"/>
    <row r="278" spans="1:5" ht="24" customHeight="1" x14ac:dyDescent="0.25"/>
    <row r="279" spans="1:5" ht="24" customHeight="1" x14ac:dyDescent="0.25"/>
    <row r="280" spans="1:5" ht="24" customHeight="1" x14ac:dyDescent="0.25"/>
    <row r="281" spans="1:5" ht="24" customHeight="1" x14ac:dyDescent="0.25"/>
    <row r="282" spans="1:5" ht="24" customHeight="1" x14ac:dyDescent="0.25"/>
    <row r="283" spans="1:5" ht="24" customHeight="1" x14ac:dyDescent="0.25"/>
    <row r="284" spans="1:5" ht="24" customHeight="1" x14ac:dyDescent="0.25"/>
    <row r="285" spans="1:5" ht="24" customHeight="1" x14ac:dyDescent="0.25"/>
    <row r="286" spans="1:5" ht="24" customHeight="1" x14ac:dyDescent="0.25"/>
    <row r="287" spans="1:5" ht="24" customHeight="1" x14ac:dyDescent="0.25"/>
    <row r="288" spans="1:5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24" customHeight="1" x14ac:dyDescent="0.25"/>
    <row r="365" ht="24" customHeight="1" x14ac:dyDescent="0.25"/>
    <row r="366" ht="24" customHeight="1" x14ac:dyDescent="0.25"/>
    <row r="367" ht="24" customHeight="1" x14ac:dyDescent="0.25"/>
    <row r="368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24" customHeight="1" x14ac:dyDescent="0.25"/>
    <row r="452" ht="24" customHeight="1" x14ac:dyDescent="0.25"/>
    <row r="453" ht="24" customHeight="1" x14ac:dyDescent="0.25"/>
    <row r="454" ht="24" customHeight="1" x14ac:dyDescent="0.25"/>
    <row r="455" ht="24" customHeight="1" x14ac:dyDescent="0.25"/>
    <row r="456" ht="24" customHeight="1" x14ac:dyDescent="0.25"/>
    <row r="457" ht="24" customHeight="1" x14ac:dyDescent="0.25"/>
    <row r="458" ht="24" customHeight="1" x14ac:dyDescent="0.25"/>
    <row r="459" ht="24" customHeight="1" x14ac:dyDescent="0.25"/>
    <row r="460" ht="24" customHeight="1" x14ac:dyDescent="0.25"/>
    <row r="461" ht="24" customHeight="1" x14ac:dyDescent="0.25"/>
    <row r="462" ht="24" customHeight="1" x14ac:dyDescent="0.25"/>
    <row r="463" ht="24" customHeight="1" x14ac:dyDescent="0.25"/>
    <row r="464" ht="24" customHeight="1" x14ac:dyDescent="0.25"/>
    <row r="465" ht="24" customHeight="1" x14ac:dyDescent="0.25"/>
    <row r="466" ht="24" customHeight="1" x14ac:dyDescent="0.25"/>
    <row r="467" ht="24" customHeight="1" x14ac:dyDescent="0.25"/>
    <row r="468" ht="24" customHeight="1" x14ac:dyDescent="0.25"/>
    <row r="469" ht="24" customHeight="1" x14ac:dyDescent="0.25"/>
    <row r="470" ht="24" customHeight="1" x14ac:dyDescent="0.25"/>
    <row r="471" ht="24" customHeight="1" x14ac:dyDescent="0.25"/>
    <row r="472" ht="24" customHeight="1" x14ac:dyDescent="0.25"/>
    <row r="473" ht="24" customHeight="1" x14ac:dyDescent="0.25"/>
    <row r="474" ht="24" customHeight="1" x14ac:dyDescent="0.25"/>
    <row r="475" ht="24" customHeight="1" x14ac:dyDescent="0.25"/>
    <row r="476" ht="24" customHeight="1" x14ac:dyDescent="0.25"/>
    <row r="477" ht="24" customHeight="1" x14ac:dyDescent="0.25"/>
    <row r="478" ht="24" customHeight="1" x14ac:dyDescent="0.25"/>
    <row r="479" ht="24" customHeight="1" x14ac:dyDescent="0.25"/>
    <row r="480" ht="24" customHeight="1" x14ac:dyDescent="0.25"/>
    <row r="481" ht="24" customHeight="1" x14ac:dyDescent="0.25"/>
    <row r="482" ht="24" customHeight="1" x14ac:dyDescent="0.25"/>
    <row r="483" ht="24" customHeight="1" x14ac:dyDescent="0.25"/>
    <row r="484" ht="24" customHeight="1" x14ac:dyDescent="0.25"/>
    <row r="485" ht="24" customHeight="1" x14ac:dyDescent="0.25"/>
    <row r="486" ht="24" customHeight="1" x14ac:dyDescent="0.25"/>
    <row r="487" ht="24" customHeight="1" x14ac:dyDescent="0.25"/>
    <row r="488" ht="24" customHeight="1" x14ac:dyDescent="0.25"/>
    <row r="489" ht="24" customHeight="1" x14ac:dyDescent="0.25"/>
    <row r="490" ht="24" customHeight="1" x14ac:dyDescent="0.25"/>
    <row r="491" ht="24" customHeight="1" x14ac:dyDescent="0.25"/>
    <row r="492" ht="24" customHeight="1" x14ac:dyDescent="0.25"/>
    <row r="493" ht="24" customHeight="1" x14ac:dyDescent="0.25"/>
    <row r="494" ht="24" customHeight="1" x14ac:dyDescent="0.25"/>
    <row r="495" ht="24" customHeight="1" x14ac:dyDescent="0.25"/>
    <row r="496" ht="24" customHeight="1" x14ac:dyDescent="0.25"/>
    <row r="497" ht="24" customHeight="1" x14ac:dyDescent="0.25"/>
    <row r="498" ht="24" customHeight="1" x14ac:dyDescent="0.25"/>
    <row r="499" ht="24" customHeight="1" x14ac:dyDescent="0.25"/>
    <row r="500" ht="24" customHeight="1" x14ac:dyDescent="0.25"/>
    <row r="501" ht="24" customHeight="1" x14ac:dyDescent="0.25"/>
    <row r="502" ht="24" customHeight="1" x14ac:dyDescent="0.25"/>
    <row r="503" ht="24" customHeight="1" x14ac:dyDescent="0.25"/>
    <row r="504" ht="24" customHeight="1" x14ac:dyDescent="0.25"/>
    <row r="505" ht="24" customHeight="1" x14ac:dyDescent="0.25"/>
    <row r="506" ht="24" customHeight="1" x14ac:dyDescent="0.25"/>
    <row r="507" ht="24" customHeight="1" x14ac:dyDescent="0.25"/>
    <row r="508" ht="24" customHeight="1" x14ac:dyDescent="0.25"/>
    <row r="509" ht="24" customHeight="1" x14ac:dyDescent="0.25"/>
    <row r="510" ht="24" customHeight="1" x14ac:dyDescent="0.25"/>
    <row r="511" ht="24" customHeight="1" x14ac:dyDescent="0.25"/>
    <row r="512" ht="24" customHeight="1" x14ac:dyDescent="0.25"/>
    <row r="513" ht="24" customHeight="1" x14ac:dyDescent="0.25"/>
    <row r="514" ht="24" customHeight="1" x14ac:dyDescent="0.25"/>
    <row r="515" ht="24" customHeight="1" x14ac:dyDescent="0.25"/>
    <row r="516" ht="24" customHeight="1" x14ac:dyDescent="0.25"/>
    <row r="517" ht="24" customHeight="1" x14ac:dyDescent="0.25"/>
    <row r="518" ht="24" customHeight="1" x14ac:dyDescent="0.25"/>
    <row r="519" ht="24" customHeight="1" x14ac:dyDescent="0.25"/>
    <row r="520" ht="24" customHeight="1" x14ac:dyDescent="0.25"/>
    <row r="521" ht="24" customHeight="1" x14ac:dyDescent="0.25"/>
    <row r="522" ht="24" customHeight="1" x14ac:dyDescent="0.25"/>
    <row r="523" ht="24" customHeight="1" x14ac:dyDescent="0.25"/>
    <row r="524" ht="24" customHeight="1" x14ac:dyDescent="0.25"/>
    <row r="525" ht="24" customHeight="1" x14ac:dyDescent="0.25"/>
    <row r="526" ht="24" customHeight="1" x14ac:dyDescent="0.25"/>
    <row r="527" ht="24" customHeight="1" x14ac:dyDescent="0.25"/>
    <row r="528" ht="24" customHeight="1" x14ac:dyDescent="0.25"/>
    <row r="529" ht="24" customHeight="1" x14ac:dyDescent="0.25"/>
    <row r="530" ht="24" customHeight="1" x14ac:dyDescent="0.25"/>
    <row r="531" ht="24" customHeight="1" x14ac:dyDescent="0.25"/>
    <row r="532" ht="24" customHeight="1" x14ac:dyDescent="0.25"/>
    <row r="533" ht="24" customHeight="1" x14ac:dyDescent="0.25"/>
    <row r="534" ht="24" customHeight="1" x14ac:dyDescent="0.25"/>
    <row r="535" ht="24" customHeight="1" x14ac:dyDescent="0.25"/>
    <row r="536" ht="24" customHeight="1" x14ac:dyDescent="0.25"/>
    <row r="537" ht="24" customHeight="1" x14ac:dyDescent="0.25"/>
    <row r="538" ht="24" customHeight="1" x14ac:dyDescent="0.25"/>
    <row r="539" ht="24" customHeight="1" x14ac:dyDescent="0.25"/>
    <row r="540" ht="24" customHeight="1" x14ac:dyDescent="0.25"/>
    <row r="541" ht="24" customHeight="1" x14ac:dyDescent="0.25"/>
    <row r="542" ht="24" customHeight="1" x14ac:dyDescent="0.25"/>
    <row r="543" ht="24" customHeight="1" x14ac:dyDescent="0.25"/>
    <row r="544" ht="24" customHeight="1" x14ac:dyDescent="0.25"/>
    <row r="545" ht="24" customHeight="1" x14ac:dyDescent="0.25"/>
    <row r="546" ht="24" customHeight="1" x14ac:dyDescent="0.25"/>
    <row r="547" ht="24" customHeight="1" x14ac:dyDescent="0.25"/>
    <row r="548" ht="24" customHeight="1" x14ac:dyDescent="0.25"/>
    <row r="549" ht="24" customHeight="1" x14ac:dyDescent="0.25"/>
    <row r="550" ht="24" customHeight="1" x14ac:dyDescent="0.25"/>
    <row r="551" ht="24" customHeight="1" x14ac:dyDescent="0.25"/>
    <row r="552" ht="24" customHeight="1" x14ac:dyDescent="0.25"/>
    <row r="553" ht="24" customHeight="1" x14ac:dyDescent="0.25"/>
    <row r="554" ht="24" customHeight="1" x14ac:dyDescent="0.25"/>
    <row r="555" ht="24" customHeight="1" x14ac:dyDescent="0.25"/>
    <row r="556" ht="24" customHeight="1" x14ac:dyDescent="0.25"/>
    <row r="557" ht="24" customHeight="1" x14ac:dyDescent="0.25"/>
    <row r="558" ht="24" customHeight="1" x14ac:dyDescent="0.25"/>
    <row r="559" ht="24" customHeight="1" x14ac:dyDescent="0.25"/>
    <row r="560" ht="24" customHeight="1" x14ac:dyDescent="0.25"/>
    <row r="561" ht="24" customHeight="1" x14ac:dyDescent="0.25"/>
    <row r="562" ht="24" customHeight="1" x14ac:dyDescent="0.25"/>
    <row r="563" ht="24" customHeight="1" x14ac:dyDescent="0.25"/>
    <row r="564" ht="24" customHeight="1" x14ac:dyDescent="0.25"/>
    <row r="565" ht="24" customHeight="1" x14ac:dyDescent="0.25"/>
    <row r="566" ht="24" customHeight="1" x14ac:dyDescent="0.25"/>
    <row r="567" ht="24" customHeight="1" x14ac:dyDescent="0.25"/>
    <row r="568" ht="24" customHeight="1" x14ac:dyDescent="0.25"/>
    <row r="569" ht="24" customHeight="1" x14ac:dyDescent="0.25"/>
    <row r="570" ht="24" customHeight="1" x14ac:dyDescent="0.25"/>
    <row r="571" ht="24" customHeight="1" x14ac:dyDescent="0.25"/>
    <row r="572" ht="24" customHeight="1" x14ac:dyDescent="0.25"/>
    <row r="573" ht="24" customHeight="1" x14ac:dyDescent="0.25"/>
    <row r="574" ht="24" customHeight="1" x14ac:dyDescent="0.25"/>
    <row r="575" ht="24" customHeight="1" x14ac:dyDescent="0.25"/>
    <row r="576" ht="24" customHeight="1" x14ac:dyDescent="0.25"/>
    <row r="577" ht="24" customHeight="1" x14ac:dyDescent="0.25"/>
    <row r="578" ht="24" customHeight="1" x14ac:dyDescent="0.25"/>
    <row r="579" ht="24" customHeight="1" x14ac:dyDescent="0.25"/>
    <row r="580" ht="24" customHeight="1" x14ac:dyDescent="0.25"/>
    <row r="581" ht="24" customHeight="1" x14ac:dyDescent="0.25"/>
    <row r="582" ht="24" customHeight="1" x14ac:dyDescent="0.25"/>
    <row r="583" ht="24" customHeight="1" x14ac:dyDescent="0.25"/>
    <row r="584" ht="24" customHeight="1" x14ac:dyDescent="0.25"/>
    <row r="585" ht="24" customHeight="1" x14ac:dyDescent="0.25"/>
    <row r="586" ht="24" customHeight="1" x14ac:dyDescent="0.25"/>
    <row r="587" ht="24" customHeight="1" x14ac:dyDescent="0.25"/>
    <row r="588" ht="24" customHeight="1" x14ac:dyDescent="0.25"/>
    <row r="589" ht="24" customHeight="1" x14ac:dyDescent="0.25"/>
    <row r="590" ht="24" customHeight="1" x14ac:dyDescent="0.25"/>
    <row r="591" ht="24" customHeight="1" x14ac:dyDescent="0.25"/>
    <row r="592" ht="24" customHeight="1" x14ac:dyDescent="0.25"/>
    <row r="593" ht="24" customHeight="1" x14ac:dyDescent="0.25"/>
    <row r="594" ht="24" customHeight="1" x14ac:dyDescent="0.25"/>
    <row r="595" ht="24" customHeight="1" x14ac:dyDescent="0.25"/>
    <row r="596" ht="24" customHeight="1" x14ac:dyDescent="0.25"/>
    <row r="597" ht="24" customHeight="1" x14ac:dyDescent="0.25"/>
    <row r="598" ht="24" customHeight="1" x14ac:dyDescent="0.25"/>
    <row r="599" ht="24" customHeight="1" x14ac:dyDescent="0.25"/>
    <row r="600" ht="24" customHeight="1" x14ac:dyDescent="0.25"/>
    <row r="601" ht="24" customHeight="1" x14ac:dyDescent="0.25"/>
    <row r="602" ht="24" customHeight="1" x14ac:dyDescent="0.25"/>
    <row r="603" ht="24" customHeight="1" x14ac:dyDescent="0.25"/>
    <row r="604" ht="24" customHeight="1" x14ac:dyDescent="0.25"/>
    <row r="605" ht="24" customHeight="1" x14ac:dyDescent="0.25"/>
    <row r="606" ht="24" customHeight="1" x14ac:dyDescent="0.25"/>
    <row r="607" ht="24" customHeight="1" x14ac:dyDescent="0.25"/>
    <row r="608" ht="24" customHeight="1" x14ac:dyDescent="0.25"/>
    <row r="609" ht="24" customHeight="1" x14ac:dyDescent="0.25"/>
    <row r="610" ht="24" customHeight="1" x14ac:dyDescent="0.25"/>
    <row r="611" ht="24" customHeight="1" x14ac:dyDescent="0.25"/>
    <row r="612" ht="24" customHeight="1" x14ac:dyDescent="0.25"/>
    <row r="613" ht="24" customHeight="1" x14ac:dyDescent="0.25"/>
    <row r="614" ht="24" customHeight="1" x14ac:dyDescent="0.25"/>
    <row r="615" ht="24" customHeight="1" x14ac:dyDescent="0.25"/>
    <row r="616" ht="24" customHeight="1" x14ac:dyDescent="0.25"/>
    <row r="617" ht="24" customHeight="1" x14ac:dyDescent="0.25"/>
    <row r="618" ht="24" customHeight="1" x14ac:dyDescent="0.25"/>
    <row r="619" ht="24" customHeight="1" x14ac:dyDescent="0.25"/>
    <row r="620" ht="24" customHeight="1" x14ac:dyDescent="0.25"/>
    <row r="621" ht="24" customHeight="1" x14ac:dyDescent="0.25"/>
    <row r="622" ht="24" customHeight="1" x14ac:dyDescent="0.25"/>
    <row r="623" ht="24" customHeight="1" x14ac:dyDescent="0.25"/>
    <row r="624" ht="24" customHeight="1" x14ac:dyDescent="0.25"/>
    <row r="625" ht="24" customHeight="1" x14ac:dyDescent="0.25"/>
    <row r="626" ht="24" customHeight="1" x14ac:dyDescent="0.25"/>
    <row r="627" ht="24" customHeight="1" x14ac:dyDescent="0.25"/>
    <row r="628" ht="24" customHeight="1" x14ac:dyDescent="0.25"/>
    <row r="629" ht="24" customHeight="1" x14ac:dyDescent="0.25"/>
    <row r="630" ht="24" customHeight="1" x14ac:dyDescent="0.25"/>
    <row r="631" ht="24" customHeight="1" x14ac:dyDescent="0.25"/>
    <row r="632" ht="24" customHeight="1" x14ac:dyDescent="0.25"/>
    <row r="633" ht="24" customHeight="1" x14ac:dyDescent="0.25"/>
    <row r="634" ht="24" customHeight="1" x14ac:dyDescent="0.25"/>
    <row r="635" ht="24" customHeight="1" x14ac:dyDescent="0.25"/>
    <row r="636" ht="24" customHeight="1" x14ac:dyDescent="0.25"/>
    <row r="637" ht="24" customHeight="1" x14ac:dyDescent="0.25"/>
    <row r="638" ht="24" customHeight="1" x14ac:dyDescent="0.25"/>
    <row r="639" ht="24" customHeight="1" x14ac:dyDescent="0.25"/>
    <row r="640" ht="24" customHeight="1" x14ac:dyDescent="0.25"/>
    <row r="641" ht="24" customHeight="1" x14ac:dyDescent="0.25"/>
    <row r="642" ht="24" customHeight="1" x14ac:dyDescent="0.25"/>
    <row r="643" ht="24" customHeight="1" x14ac:dyDescent="0.25"/>
    <row r="644" ht="24" customHeight="1" x14ac:dyDescent="0.25"/>
    <row r="645" ht="24" customHeight="1" x14ac:dyDescent="0.25"/>
    <row r="646" ht="24" customHeight="1" x14ac:dyDescent="0.25"/>
    <row r="647" ht="24" customHeight="1" x14ac:dyDescent="0.25"/>
    <row r="648" ht="24" customHeight="1" x14ac:dyDescent="0.25"/>
    <row r="649" ht="24" customHeight="1" x14ac:dyDescent="0.25"/>
    <row r="650" ht="24" customHeight="1" x14ac:dyDescent="0.25"/>
    <row r="651" ht="24" customHeight="1" x14ac:dyDescent="0.25"/>
    <row r="652" ht="24" customHeight="1" x14ac:dyDescent="0.25"/>
    <row r="653" ht="24" customHeight="1" x14ac:dyDescent="0.25"/>
    <row r="654" ht="24" customHeight="1" x14ac:dyDescent="0.25"/>
    <row r="655" ht="24" customHeight="1" x14ac:dyDescent="0.25"/>
    <row r="656" ht="24" customHeight="1" x14ac:dyDescent="0.25"/>
    <row r="657" ht="24" customHeight="1" x14ac:dyDescent="0.25"/>
    <row r="658" ht="24" customHeight="1" x14ac:dyDescent="0.25"/>
    <row r="659" ht="24" customHeight="1" x14ac:dyDescent="0.25"/>
    <row r="660" ht="24" customHeight="1" x14ac:dyDescent="0.25"/>
    <row r="661" ht="24" customHeight="1" x14ac:dyDescent="0.25"/>
    <row r="662" ht="24" customHeight="1" x14ac:dyDescent="0.25"/>
    <row r="663" ht="24" customHeight="1" x14ac:dyDescent="0.25"/>
    <row r="664" ht="24" customHeight="1" x14ac:dyDescent="0.25"/>
    <row r="665" ht="24" customHeight="1" x14ac:dyDescent="0.25"/>
    <row r="666" ht="24" customHeight="1" x14ac:dyDescent="0.25"/>
    <row r="667" ht="24" customHeight="1" x14ac:dyDescent="0.25"/>
    <row r="668" ht="24" customHeight="1" x14ac:dyDescent="0.25"/>
    <row r="669" ht="24" customHeight="1" x14ac:dyDescent="0.25"/>
    <row r="670" ht="24" customHeight="1" x14ac:dyDescent="0.25"/>
    <row r="671" ht="24" customHeight="1" x14ac:dyDescent="0.25"/>
    <row r="672" ht="24" customHeight="1" x14ac:dyDescent="0.25"/>
    <row r="673" ht="24" customHeight="1" x14ac:dyDescent="0.25"/>
    <row r="674" ht="24" customHeight="1" x14ac:dyDescent="0.25"/>
    <row r="675" ht="24" customHeight="1" x14ac:dyDescent="0.25"/>
    <row r="676" ht="24" customHeight="1" x14ac:dyDescent="0.25"/>
    <row r="677" ht="24" customHeight="1" x14ac:dyDescent="0.25"/>
    <row r="678" ht="24" customHeight="1" x14ac:dyDescent="0.25"/>
    <row r="679" ht="24" customHeight="1" x14ac:dyDescent="0.25"/>
    <row r="680" ht="24" customHeight="1" x14ac:dyDescent="0.25"/>
    <row r="681" ht="24" customHeight="1" x14ac:dyDescent="0.25"/>
    <row r="682" ht="24" customHeight="1" x14ac:dyDescent="0.25"/>
    <row r="683" ht="24" customHeight="1" x14ac:dyDescent="0.25"/>
    <row r="684" ht="24" customHeight="1" x14ac:dyDescent="0.25"/>
    <row r="685" ht="24" customHeight="1" x14ac:dyDescent="0.25"/>
    <row r="686" ht="24" customHeight="1" x14ac:dyDescent="0.25"/>
    <row r="687" ht="24" customHeight="1" x14ac:dyDescent="0.25"/>
    <row r="688" ht="24" customHeight="1" x14ac:dyDescent="0.25"/>
    <row r="689" ht="24" customHeight="1" x14ac:dyDescent="0.25"/>
    <row r="690" ht="24" customHeight="1" x14ac:dyDescent="0.25"/>
    <row r="691" ht="24" customHeight="1" x14ac:dyDescent="0.25"/>
    <row r="692" ht="24" customHeight="1" x14ac:dyDescent="0.25"/>
    <row r="693" ht="24" customHeight="1" x14ac:dyDescent="0.25"/>
    <row r="694" ht="24" customHeight="1" x14ac:dyDescent="0.25"/>
    <row r="695" ht="24" customHeight="1" x14ac:dyDescent="0.25"/>
    <row r="696" ht="24" customHeight="1" x14ac:dyDescent="0.25"/>
    <row r="697" ht="24" customHeight="1" x14ac:dyDescent="0.25"/>
    <row r="698" ht="24" customHeight="1" x14ac:dyDescent="0.25"/>
    <row r="699" ht="24" customHeight="1" x14ac:dyDescent="0.25"/>
    <row r="700" ht="24" customHeight="1" x14ac:dyDescent="0.25"/>
    <row r="701" ht="24" customHeight="1" x14ac:dyDescent="0.25"/>
    <row r="702" ht="24" customHeight="1" x14ac:dyDescent="0.25"/>
    <row r="703" ht="24" customHeight="1" x14ac:dyDescent="0.25"/>
    <row r="704" ht="24" customHeight="1" x14ac:dyDescent="0.25"/>
    <row r="705" ht="24" customHeight="1" x14ac:dyDescent="0.25"/>
    <row r="706" ht="24" customHeight="1" x14ac:dyDescent="0.25"/>
    <row r="707" ht="24" customHeight="1" x14ac:dyDescent="0.25"/>
    <row r="708" ht="24" customHeight="1" x14ac:dyDescent="0.25"/>
    <row r="709" ht="24" customHeight="1" x14ac:dyDescent="0.25"/>
    <row r="710" ht="24" customHeight="1" x14ac:dyDescent="0.25"/>
    <row r="711" ht="24" customHeight="1" x14ac:dyDescent="0.25"/>
    <row r="712" ht="24" customHeight="1" x14ac:dyDescent="0.25"/>
    <row r="713" ht="24" customHeight="1" x14ac:dyDescent="0.25"/>
    <row r="714" ht="24" customHeight="1" x14ac:dyDescent="0.25"/>
    <row r="715" ht="24" customHeight="1" x14ac:dyDescent="0.25"/>
    <row r="716" ht="24" customHeight="1" x14ac:dyDescent="0.25"/>
    <row r="717" ht="24" customHeight="1" x14ac:dyDescent="0.25"/>
    <row r="718" ht="24" customHeight="1" x14ac:dyDescent="0.25"/>
    <row r="719" ht="24" customHeight="1" x14ac:dyDescent="0.25"/>
    <row r="720" ht="24" customHeight="1" x14ac:dyDescent="0.25"/>
    <row r="721" ht="24" customHeight="1" x14ac:dyDescent="0.25"/>
    <row r="722" ht="24" customHeight="1" x14ac:dyDescent="0.25"/>
    <row r="723" ht="24" customHeight="1" x14ac:dyDescent="0.25"/>
    <row r="724" ht="24" customHeight="1" x14ac:dyDescent="0.25"/>
    <row r="725" ht="24" customHeight="1" x14ac:dyDescent="0.25"/>
    <row r="726" ht="24" customHeight="1" x14ac:dyDescent="0.25"/>
    <row r="727" ht="24" customHeight="1" x14ac:dyDescent="0.25"/>
    <row r="728" ht="24" customHeight="1" x14ac:dyDescent="0.25"/>
    <row r="729" ht="24" customHeight="1" x14ac:dyDescent="0.25"/>
    <row r="730" ht="24" customHeight="1" x14ac:dyDescent="0.25"/>
    <row r="731" ht="24" customHeight="1" x14ac:dyDescent="0.25"/>
    <row r="732" ht="24" customHeight="1" x14ac:dyDescent="0.25"/>
    <row r="733" ht="24" customHeight="1" x14ac:dyDescent="0.25"/>
    <row r="734" ht="24" customHeight="1" x14ac:dyDescent="0.25"/>
    <row r="735" ht="24" customHeight="1" x14ac:dyDescent="0.25"/>
    <row r="736" ht="24" customHeight="1" x14ac:dyDescent="0.25"/>
    <row r="737" ht="24" customHeight="1" x14ac:dyDescent="0.25"/>
    <row r="738" ht="24" customHeight="1" x14ac:dyDescent="0.25"/>
    <row r="739" ht="24" customHeight="1" x14ac:dyDescent="0.25"/>
    <row r="740" ht="24" customHeight="1" x14ac:dyDescent="0.25"/>
    <row r="741" ht="24" customHeight="1" x14ac:dyDescent="0.25"/>
    <row r="742" ht="24" customHeight="1" x14ac:dyDescent="0.25"/>
    <row r="743" ht="24" customHeight="1" x14ac:dyDescent="0.25"/>
    <row r="744" ht="24" customHeight="1" x14ac:dyDescent="0.25"/>
    <row r="745" ht="24" customHeight="1" x14ac:dyDescent="0.25"/>
    <row r="746" ht="24" customHeight="1" x14ac:dyDescent="0.25"/>
    <row r="747" ht="24" customHeight="1" x14ac:dyDescent="0.25"/>
    <row r="748" ht="24" customHeight="1" x14ac:dyDescent="0.25"/>
    <row r="749" ht="24" customHeight="1" x14ac:dyDescent="0.25"/>
    <row r="750" ht="24" customHeight="1" x14ac:dyDescent="0.25"/>
    <row r="751" ht="24" customHeight="1" x14ac:dyDescent="0.25"/>
    <row r="752" ht="24" customHeight="1" x14ac:dyDescent="0.25"/>
    <row r="753" ht="24" customHeight="1" x14ac:dyDescent="0.25"/>
    <row r="754" ht="24" customHeight="1" x14ac:dyDescent="0.25"/>
    <row r="755" ht="24" customHeight="1" x14ac:dyDescent="0.25"/>
    <row r="756" ht="24" customHeight="1" x14ac:dyDescent="0.25"/>
    <row r="757" ht="24" customHeight="1" x14ac:dyDescent="0.25"/>
    <row r="758" ht="24" customHeight="1" x14ac:dyDescent="0.25"/>
    <row r="759" ht="24" customHeight="1" x14ac:dyDescent="0.25"/>
    <row r="760" ht="24" customHeight="1" x14ac:dyDescent="0.25"/>
    <row r="761" ht="24" customHeight="1" x14ac:dyDescent="0.25"/>
    <row r="762" ht="24" customHeight="1" x14ac:dyDescent="0.25"/>
    <row r="763" ht="24" customHeight="1" x14ac:dyDescent="0.25"/>
    <row r="764" ht="24" customHeight="1" x14ac:dyDescent="0.25"/>
    <row r="765" ht="24" customHeight="1" x14ac:dyDescent="0.25"/>
    <row r="766" ht="24" customHeight="1" x14ac:dyDescent="0.25"/>
    <row r="767" ht="24" customHeight="1" x14ac:dyDescent="0.25"/>
    <row r="768" ht="24" customHeight="1" x14ac:dyDescent="0.25"/>
    <row r="769" ht="24" customHeight="1" x14ac:dyDescent="0.25"/>
    <row r="770" ht="24" customHeight="1" x14ac:dyDescent="0.25"/>
    <row r="771" ht="24" customHeight="1" x14ac:dyDescent="0.25"/>
    <row r="772" ht="24" customHeight="1" x14ac:dyDescent="0.25"/>
    <row r="773" ht="24" customHeight="1" x14ac:dyDescent="0.25"/>
    <row r="774" ht="24" customHeight="1" x14ac:dyDescent="0.25"/>
    <row r="775" ht="24" customHeight="1" x14ac:dyDescent="0.25"/>
    <row r="776" ht="24" customHeight="1" x14ac:dyDescent="0.25"/>
    <row r="777" ht="24" customHeight="1" x14ac:dyDescent="0.25"/>
    <row r="778" ht="24" customHeight="1" x14ac:dyDescent="0.25"/>
    <row r="779" ht="24" customHeight="1" x14ac:dyDescent="0.25"/>
    <row r="780" ht="24" customHeight="1" x14ac:dyDescent="0.25"/>
    <row r="781" ht="24" customHeight="1" x14ac:dyDescent="0.25"/>
    <row r="782" ht="24" customHeight="1" x14ac:dyDescent="0.25"/>
    <row r="783" ht="24" customHeight="1" x14ac:dyDescent="0.25"/>
    <row r="784" ht="24" customHeight="1" x14ac:dyDescent="0.25"/>
    <row r="785" ht="24" customHeight="1" x14ac:dyDescent="0.25"/>
    <row r="786" ht="24" customHeight="1" x14ac:dyDescent="0.25"/>
    <row r="787" ht="24" customHeight="1" x14ac:dyDescent="0.25"/>
    <row r="788" ht="24" customHeight="1" x14ac:dyDescent="0.25"/>
    <row r="789" ht="24" customHeight="1" x14ac:dyDescent="0.25"/>
    <row r="790" ht="24" customHeight="1" x14ac:dyDescent="0.25"/>
    <row r="791" ht="24" customHeight="1" x14ac:dyDescent="0.25"/>
    <row r="792" ht="24" customHeight="1" x14ac:dyDescent="0.25"/>
    <row r="793" ht="24" customHeight="1" x14ac:dyDescent="0.25"/>
    <row r="794" ht="24" customHeight="1" x14ac:dyDescent="0.25"/>
    <row r="795" ht="24" customHeight="1" x14ac:dyDescent="0.25"/>
    <row r="796" ht="24" customHeight="1" x14ac:dyDescent="0.25"/>
    <row r="797" ht="24" customHeight="1" x14ac:dyDescent="0.25"/>
    <row r="798" ht="24" customHeight="1" x14ac:dyDescent="0.25"/>
    <row r="799" ht="24" customHeight="1" x14ac:dyDescent="0.25"/>
    <row r="800" ht="24" customHeight="1" x14ac:dyDescent="0.25"/>
    <row r="801" ht="24" customHeight="1" x14ac:dyDescent="0.25"/>
    <row r="802" ht="24" customHeight="1" x14ac:dyDescent="0.25"/>
    <row r="803" ht="24" customHeight="1" x14ac:dyDescent="0.25"/>
    <row r="804" ht="24" customHeight="1" x14ac:dyDescent="0.25"/>
    <row r="805" ht="24" customHeight="1" x14ac:dyDescent="0.25"/>
    <row r="806" ht="24" customHeight="1" x14ac:dyDescent="0.25"/>
    <row r="807" ht="24" customHeight="1" x14ac:dyDescent="0.25"/>
    <row r="808" ht="24" customHeight="1" x14ac:dyDescent="0.25"/>
    <row r="809" ht="24" customHeight="1" x14ac:dyDescent="0.25"/>
    <row r="810" ht="24" customHeight="1" x14ac:dyDescent="0.25"/>
    <row r="811" ht="24" customHeight="1" x14ac:dyDescent="0.25"/>
    <row r="812" ht="24" customHeight="1" x14ac:dyDescent="0.25"/>
    <row r="813" ht="24" customHeight="1" x14ac:dyDescent="0.25"/>
    <row r="814" ht="24" customHeight="1" x14ac:dyDescent="0.25"/>
    <row r="815" ht="24" customHeight="1" x14ac:dyDescent="0.25"/>
    <row r="816" ht="24" customHeight="1" x14ac:dyDescent="0.25"/>
    <row r="817" ht="24" customHeight="1" x14ac:dyDescent="0.25"/>
    <row r="818" ht="24" customHeight="1" x14ac:dyDescent="0.25"/>
    <row r="819" ht="24" customHeight="1" x14ac:dyDescent="0.25"/>
    <row r="820" ht="24" customHeight="1" x14ac:dyDescent="0.25"/>
    <row r="821" ht="24" customHeight="1" x14ac:dyDescent="0.25"/>
    <row r="822" ht="24" customHeight="1" x14ac:dyDescent="0.25"/>
    <row r="823" ht="24" customHeight="1" x14ac:dyDescent="0.25"/>
    <row r="824" ht="24" customHeight="1" x14ac:dyDescent="0.25"/>
    <row r="825" ht="24" customHeight="1" x14ac:dyDescent="0.25"/>
    <row r="826" ht="24" customHeight="1" x14ac:dyDescent="0.25"/>
    <row r="827" ht="24" customHeight="1" x14ac:dyDescent="0.25"/>
    <row r="828" ht="24" customHeight="1" x14ac:dyDescent="0.25"/>
    <row r="829" ht="24" customHeight="1" x14ac:dyDescent="0.25"/>
    <row r="830" ht="24" customHeight="1" x14ac:dyDescent="0.25"/>
    <row r="831" ht="24" customHeight="1" x14ac:dyDescent="0.25"/>
    <row r="832" ht="24" customHeight="1" x14ac:dyDescent="0.25"/>
    <row r="833" ht="24" customHeight="1" x14ac:dyDescent="0.25"/>
    <row r="834" ht="24" customHeight="1" x14ac:dyDescent="0.25"/>
    <row r="835" ht="24" customHeight="1" x14ac:dyDescent="0.25"/>
    <row r="836" ht="24" customHeight="1" x14ac:dyDescent="0.25"/>
    <row r="837" ht="24" customHeight="1" x14ac:dyDescent="0.25"/>
    <row r="838" ht="24" customHeight="1" x14ac:dyDescent="0.25"/>
    <row r="839" ht="24" customHeight="1" x14ac:dyDescent="0.25"/>
    <row r="840" ht="24" customHeight="1" x14ac:dyDescent="0.25"/>
    <row r="841" ht="24" customHeight="1" x14ac:dyDescent="0.25"/>
    <row r="842" ht="24" customHeight="1" x14ac:dyDescent="0.25"/>
    <row r="843" ht="24" customHeight="1" x14ac:dyDescent="0.25"/>
    <row r="844" ht="24" customHeight="1" x14ac:dyDescent="0.25"/>
    <row r="845" ht="24" customHeight="1" x14ac:dyDescent="0.25"/>
    <row r="846" ht="24" customHeight="1" x14ac:dyDescent="0.25"/>
    <row r="847" ht="24" customHeight="1" x14ac:dyDescent="0.25"/>
    <row r="848" ht="24" customHeight="1" x14ac:dyDescent="0.25"/>
    <row r="849" ht="24" customHeight="1" x14ac:dyDescent="0.25"/>
    <row r="850" ht="24" customHeight="1" x14ac:dyDescent="0.25"/>
    <row r="851" ht="24" customHeight="1" x14ac:dyDescent="0.25"/>
    <row r="852" ht="24" customHeight="1" x14ac:dyDescent="0.25"/>
    <row r="853" ht="24" customHeight="1" x14ac:dyDescent="0.25"/>
    <row r="854" ht="24" customHeight="1" x14ac:dyDescent="0.25"/>
    <row r="855" ht="24" customHeight="1" x14ac:dyDescent="0.25"/>
    <row r="856" ht="24" customHeight="1" x14ac:dyDescent="0.25"/>
    <row r="857" ht="24" customHeight="1" x14ac:dyDescent="0.25"/>
    <row r="858" ht="24" customHeight="1" x14ac:dyDescent="0.25"/>
    <row r="859" ht="24" customHeight="1" x14ac:dyDescent="0.25"/>
    <row r="860" ht="24" customHeight="1" x14ac:dyDescent="0.25"/>
    <row r="861" ht="24" customHeight="1" x14ac:dyDescent="0.25"/>
    <row r="862" ht="24" customHeight="1" x14ac:dyDescent="0.25"/>
    <row r="863" ht="24" customHeight="1" x14ac:dyDescent="0.25"/>
    <row r="864" ht="24" customHeight="1" x14ac:dyDescent="0.25"/>
    <row r="865" ht="24" customHeight="1" x14ac:dyDescent="0.25"/>
    <row r="866" ht="24" customHeight="1" x14ac:dyDescent="0.25"/>
    <row r="867" ht="24" customHeight="1" x14ac:dyDescent="0.25"/>
    <row r="868" ht="24" customHeight="1" x14ac:dyDescent="0.25"/>
    <row r="869" ht="24" customHeight="1" x14ac:dyDescent="0.25"/>
    <row r="870" ht="24" customHeight="1" x14ac:dyDescent="0.25"/>
    <row r="871" ht="24" customHeight="1" x14ac:dyDescent="0.25"/>
    <row r="872" ht="24" customHeight="1" x14ac:dyDescent="0.25"/>
    <row r="873" ht="24" customHeight="1" x14ac:dyDescent="0.25"/>
    <row r="874" ht="24" customHeight="1" x14ac:dyDescent="0.25"/>
    <row r="875" ht="24" customHeight="1" x14ac:dyDescent="0.25"/>
    <row r="876" ht="24" customHeight="1" x14ac:dyDescent="0.25"/>
    <row r="877" ht="24" customHeight="1" x14ac:dyDescent="0.25"/>
    <row r="878" ht="24" customHeight="1" x14ac:dyDescent="0.25"/>
    <row r="879" ht="24" customHeight="1" x14ac:dyDescent="0.25"/>
    <row r="880" ht="24" customHeight="1" x14ac:dyDescent="0.25"/>
    <row r="881" ht="24" customHeight="1" x14ac:dyDescent="0.25"/>
    <row r="882" ht="24" customHeight="1" x14ac:dyDescent="0.25"/>
    <row r="883" ht="24" customHeight="1" x14ac:dyDescent="0.25"/>
    <row r="884" ht="24" customHeight="1" x14ac:dyDescent="0.25"/>
    <row r="885" ht="24" customHeight="1" x14ac:dyDescent="0.25"/>
    <row r="886" ht="24" customHeight="1" x14ac:dyDescent="0.25"/>
    <row r="887" ht="24" customHeight="1" x14ac:dyDescent="0.25"/>
    <row r="888" ht="24" customHeight="1" x14ac:dyDescent="0.25"/>
    <row r="889" ht="24" customHeight="1" x14ac:dyDescent="0.25"/>
    <row r="890" ht="24" customHeight="1" x14ac:dyDescent="0.25"/>
    <row r="891" ht="24" customHeight="1" x14ac:dyDescent="0.25"/>
    <row r="892" ht="24" customHeight="1" x14ac:dyDescent="0.25"/>
    <row r="893" ht="24" customHeight="1" x14ac:dyDescent="0.25"/>
    <row r="894" ht="24" customHeight="1" x14ac:dyDescent="0.25"/>
    <row r="895" ht="24" customHeight="1" x14ac:dyDescent="0.25"/>
    <row r="896" ht="24" customHeight="1" x14ac:dyDescent="0.25"/>
    <row r="897" ht="24" customHeight="1" x14ac:dyDescent="0.25"/>
    <row r="898" ht="24" customHeight="1" x14ac:dyDescent="0.25"/>
    <row r="899" ht="24" customHeight="1" x14ac:dyDescent="0.25"/>
    <row r="900" ht="24" customHeight="1" x14ac:dyDescent="0.25"/>
    <row r="901" ht="24" customHeight="1" x14ac:dyDescent="0.25"/>
    <row r="902" ht="24" customHeight="1" x14ac:dyDescent="0.25"/>
    <row r="903" ht="24" customHeight="1" x14ac:dyDescent="0.25"/>
    <row r="904" ht="24" customHeight="1" x14ac:dyDescent="0.25"/>
    <row r="905" ht="24" customHeight="1" x14ac:dyDescent="0.25"/>
    <row r="906" ht="24" customHeight="1" x14ac:dyDescent="0.25"/>
    <row r="907" ht="24" customHeight="1" x14ac:dyDescent="0.25"/>
    <row r="908" ht="24" customHeight="1" x14ac:dyDescent="0.25"/>
    <row r="909" ht="24" customHeight="1" x14ac:dyDescent="0.25"/>
    <row r="910" ht="24" customHeight="1" x14ac:dyDescent="0.25"/>
    <row r="911" ht="24" customHeight="1" x14ac:dyDescent="0.25"/>
    <row r="912" ht="24" customHeight="1" x14ac:dyDescent="0.25"/>
    <row r="913" ht="24" customHeight="1" x14ac:dyDescent="0.25"/>
    <row r="914" ht="24" customHeight="1" x14ac:dyDescent="0.25"/>
    <row r="915" ht="24" customHeight="1" x14ac:dyDescent="0.25"/>
    <row r="916" ht="24" customHeight="1" x14ac:dyDescent="0.25"/>
    <row r="917" ht="24" customHeight="1" x14ac:dyDescent="0.25"/>
    <row r="918" ht="24" customHeight="1" x14ac:dyDescent="0.25"/>
    <row r="919" ht="24" customHeight="1" x14ac:dyDescent="0.25"/>
    <row r="920" ht="24" customHeight="1" x14ac:dyDescent="0.25"/>
    <row r="921" ht="24" customHeight="1" x14ac:dyDescent="0.25"/>
    <row r="922" ht="24" customHeight="1" x14ac:dyDescent="0.25"/>
    <row r="923" ht="24" customHeight="1" x14ac:dyDescent="0.25"/>
    <row r="924" ht="24" customHeight="1" x14ac:dyDescent="0.25"/>
    <row r="925" ht="24" customHeight="1" x14ac:dyDescent="0.25"/>
    <row r="926" ht="24" customHeight="1" x14ac:dyDescent="0.25"/>
    <row r="927" ht="24" customHeight="1" x14ac:dyDescent="0.25"/>
    <row r="928" ht="24" customHeight="1" x14ac:dyDescent="0.25"/>
    <row r="929" ht="24" customHeight="1" x14ac:dyDescent="0.25"/>
    <row r="930" ht="24" customHeight="1" x14ac:dyDescent="0.25"/>
    <row r="931" ht="24" customHeight="1" x14ac:dyDescent="0.25"/>
    <row r="932" ht="24" customHeight="1" x14ac:dyDescent="0.25"/>
    <row r="933" ht="24" customHeight="1" x14ac:dyDescent="0.25"/>
    <row r="934" ht="24" customHeight="1" x14ac:dyDescent="0.25"/>
    <row r="935" ht="24" customHeight="1" x14ac:dyDescent="0.25"/>
    <row r="936" ht="24" customHeight="1" x14ac:dyDescent="0.25"/>
    <row r="937" ht="24" customHeight="1" x14ac:dyDescent="0.25"/>
    <row r="938" ht="24" customHeight="1" x14ac:dyDescent="0.25"/>
    <row r="939" ht="24" customHeight="1" x14ac:dyDescent="0.25"/>
    <row r="940" ht="24" customHeight="1" x14ac:dyDescent="0.25"/>
    <row r="941" ht="24" customHeight="1" x14ac:dyDescent="0.25"/>
    <row r="942" ht="24" customHeight="1" x14ac:dyDescent="0.25"/>
    <row r="943" ht="24" customHeight="1" x14ac:dyDescent="0.25"/>
    <row r="944" ht="24" customHeight="1" x14ac:dyDescent="0.25"/>
    <row r="945" ht="24" customHeight="1" x14ac:dyDescent="0.25"/>
    <row r="946" ht="24" customHeight="1" x14ac:dyDescent="0.25"/>
    <row r="947" ht="24" customHeight="1" x14ac:dyDescent="0.25"/>
    <row r="948" ht="24" customHeight="1" x14ac:dyDescent="0.25"/>
    <row r="949" ht="24" customHeight="1" x14ac:dyDescent="0.25"/>
    <row r="950" ht="24" customHeight="1" x14ac:dyDescent="0.25"/>
    <row r="951" ht="24" customHeight="1" x14ac:dyDescent="0.25"/>
    <row r="952" ht="24" customHeight="1" x14ac:dyDescent="0.25"/>
    <row r="953" ht="24" customHeight="1" x14ac:dyDescent="0.25"/>
    <row r="954" ht="24" customHeight="1" x14ac:dyDescent="0.25"/>
    <row r="955" ht="24" customHeight="1" x14ac:dyDescent="0.25"/>
    <row r="956" ht="24" customHeight="1" x14ac:dyDescent="0.25"/>
    <row r="957" ht="24" customHeight="1" x14ac:dyDescent="0.25"/>
    <row r="958" ht="24" customHeight="1" x14ac:dyDescent="0.25"/>
    <row r="959" ht="24" customHeight="1" x14ac:dyDescent="0.25"/>
    <row r="960" ht="24" customHeight="1" x14ac:dyDescent="0.25"/>
    <row r="961" ht="24" customHeight="1" x14ac:dyDescent="0.25"/>
    <row r="962" ht="24" customHeight="1" x14ac:dyDescent="0.25"/>
    <row r="963" ht="24" customHeight="1" x14ac:dyDescent="0.25"/>
    <row r="964" ht="24" customHeight="1" x14ac:dyDescent="0.25"/>
    <row r="965" ht="24" customHeight="1" x14ac:dyDescent="0.25"/>
    <row r="966" ht="24" customHeight="1" x14ac:dyDescent="0.25"/>
    <row r="967" ht="24" customHeight="1" x14ac:dyDescent="0.25"/>
    <row r="968" ht="24" customHeight="1" x14ac:dyDescent="0.25"/>
    <row r="969" ht="24" customHeight="1" x14ac:dyDescent="0.25"/>
    <row r="970" ht="24" customHeight="1" x14ac:dyDescent="0.25"/>
    <row r="971" ht="24" customHeight="1" x14ac:dyDescent="0.25"/>
    <row r="972" ht="24" customHeight="1" x14ac:dyDescent="0.25"/>
    <row r="973" ht="24" customHeight="1" x14ac:dyDescent="0.25"/>
    <row r="974" ht="24" customHeight="1" x14ac:dyDescent="0.25"/>
    <row r="975" ht="24" customHeight="1" x14ac:dyDescent="0.25"/>
    <row r="976" ht="24" customHeight="1" x14ac:dyDescent="0.25"/>
    <row r="977" ht="24" customHeight="1" x14ac:dyDescent="0.25"/>
    <row r="978" ht="24" customHeight="1" x14ac:dyDescent="0.25"/>
    <row r="979" ht="24" customHeight="1" x14ac:dyDescent="0.25"/>
    <row r="980" ht="24" customHeight="1" x14ac:dyDescent="0.25"/>
    <row r="981" ht="24" customHeight="1" x14ac:dyDescent="0.25"/>
    <row r="982" ht="24" customHeight="1" x14ac:dyDescent="0.25"/>
    <row r="983" ht="24" customHeight="1" x14ac:dyDescent="0.25"/>
    <row r="984" ht="24" customHeight="1" x14ac:dyDescent="0.25"/>
    <row r="985" ht="24" customHeight="1" x14ac:dyDescent="0.25"/>
    <row r="986" ht="24" customHeight="1" x14ac:dyDescent="0.25"/>
    <row r="987" ht="24" customHeight="1" x14ac:dyDescent="0.25"/>
    <row r="988" ht="24" customHeight="1" x14ac:dyDescent="0.25"/>
    <row r="989" ht="24" customHeight="1" x14ac:dyDescent="0.25"/>
    <row r="990" ht="24" customHeight="1" x14ac:dyDescent="0.25"/>
    <row r="991" ht="24" customHeight="1" x14ac:dyDescent="0.25"/>
    <row r="992" ht="24" customHeight="1" x14ac:dyDescent="0.25"/>
    <row r="993" ht="24" customHeight="1" x14ac:dyDescent="0.25"/>
    <row r="994" ht="24" customHeight="1" x14ac:dyDescent="0.25"/>
    <row r="995" ht="24" customHeight="1" x14ac:dyDescent="0.25"/>
    <row r="996" ht="24" customHeight="1" x14ac:dyDescent="0.25"/>
    <row r="997" ht="24" customHeight="1" x14ac:dyDescent="0.25"/>
    <row r="998" ht="24" customHeight="1" x14ac:dyDescent="0.25"/>
    <row r="999" ht="24" customHeight="1" x14ac:dyDescent="0.25"/>
    <row r="1000" ht="24" customHeight="1" x14ac:dyDescent="0.25"/>
    <row r="1001" ht="24" customHeight="1" x14ac:dyDescent="0.25"/>
    <row r="1002" ht="24" customHeight="1" x14ac:dyDescent="0.25"/>
    <row r="1003" ht="24" customHeight="1" x14ac:dyDescent="0.25"/>
    <row r="1004" ht="24" customHeight="1" x14ac:dyDescent="0.25"/>
    <row r="1005" ht="24" customHeight="1" x14ac:dyDescent="0.25"/>
    <row r="1006" ht="24" customHeight="1" x14ac:dyDescent="0.25"/>
    <row r="1007" ht="24" customHeight="1" x14ac:dyDescent="0.25"/>
    <row r="1008" ht="24" customHeight="1" x14ac:dyDescent="0.25"/>
    <row r="1009" ht="24" customHeight="1" x14ac:dyDescent="0.25"/>
    <row r="1010" ht="24" customHeight="1" x14ac:dyDescent="0.25"/>
    <row r="1011" ht="24" customHeight="1" x14ac:dyDescent="0.25"/>
    <row r="1012" ht="24" customHeight="1" x14ac:dyDescent="0.25"/>
    <row r="1013" ht="24" customHeight="1" x14ac:dyDescent="0.25"/>
    <row r="1014" ht="24" customHeight="1" x14ac:dyDescent="0.25"/>
    <row r="1015" ht="24" customHeight="1" x14ac:dyDescent="0.25"/>
    <row r="1016" ht="24" customHeight="1" x14ac:dyDescent="0.25"/>
    <row r="1017" ht="24" customHeight="1" x14ac:dyDescent="0.25"/>
    <row r="1018" ht="24" customHeight="1" x14ac:dyDescent="0.25"/>
    <row r="1019" ht="24" customHeight="1" x14ac:dyDescent="0.25"/>
    <row r="1020" ht="24" customHeight="1" x14ac:dyDescent="0.25"/>
    <row r="1021" ht="24" customHeight="1" x14ac:dyDescent="0.25"/>
    <row r="1022" ht="24" customHeight="1" x14ac:dyDescent="0.25"/>
    <row r="1023" ht="24" customHeight="1" x14ac:dyDescent="0.25"/>
    <row r="1024" ht="24" customHeight="1" x14ac:dyDescent="0.25"/>
    <row r="1025" ht="24" customHeight="1" x14ac:dyDescent="0.25"/>
    <row r="1026" ht="24" customHeight="1" x14ac:dyDescent="0.25"/>
    <row r="1027" ht="24" customHeight="1" x14ac:dyDescent="0.25"/>
    <row r="1028" ht="24" customHeight="1" x14ac:dyDescent="0.25"/>
    <row r="1029" ht="24" customHeight="1" x14ac:dyDescent="0.25"/>
    <row r="1030" ht="24" customHeight="1" x14ac:dyDescent="0.25"/>
    <row r="1031" ht="24" customHeight="1" x14ac:dyDescent="0.25"/>
    <row r="1032" ht="24" customHeight="1" x14ac:dyDescent="0.25"/>
    <row r="1033" ht="24" customHeight="1" x14ac:dyDescent="0.25"/>
    <row r="1034" ht="24" customHeight="1" x14ac:dyDescent="0.25"/>
    <row r="1035" ht="24" customHeight="1" x14ac:dyDescent="0.25"/>
    <row r="1036" ht="24" customHeight="1" x14ac:dyDescent="0.25"/>
    <row r="1037" ht="24" customHeight="1" x14ac:dyDescent="0.25"/>
    <row r="1038" ht="24" customHeight="1" x14ac:dyDescent="0.25"/>
    <row r="1039" ht="24" customHeight="1" x14ac:dyDescent="0.25"/>
    <row r="1040" ht="24" customHeight="1" x14ac:dyDescent="0.25"/>
    <row r="1041" ht="24" customHeight="1" x14ac:dyDescent="0.25"/>
    <row r="1042" ht="24" customHeight="1" x14ac:dyDescent="0.25"/>
    <row r="1043" ht="24" customHeight="1" x14ac:dyDescent="0.25"/>
    <row r="1044" ht="24" customHeight="1" x14ac:dyDescent="0.25"/>
    <row r="1045" ht="24" customHeight="1" x14ac:dyDescent="0.25"/>
    <row r="1046" ht="24" customHeight="1" x14ac:dyDescent="0.25"/>
    <row r="1047" ht="24" customHeight="1" x14ac:dyDescent="0.25"/>
    <row r="1048" ht="24" customHeight="1" x14ac:dyDescent="0.25"/>
    <row r="1049" ht="24" customHeight="1" x14ac:dyDescent="0.25"/>
    <row r="1050" ht="24" customHeight="1" x14ac:dyDescent="0.25"/>
    <row r="1051" ht="24" customHeight="1" x14ac:dyDescent="0.25"/>
    <row r="1052" ht="24" customHeight="1" x14ac:dyDescent="0.25"/>
    <row r="1053" ht="24" customHeight="1" x14ac:dyDescent="0.25"/>
    <row r="1054" ht="24" customHeight="1" x14ac:dyDescent="0.25"/>
    <row r="1055" ht="24" customHeight="1" x14ac:dyDescent="0.25"/>
    <row r="1056" ht="24" customHeight="1" x14ac:dyDescent="0.25"/>
    <row r="1057" ht="24" customHeight="1" x14ac:dyDescent="0.25"/>
    <row r="1058" ht="24" customHeight="1" x14ac:dyDescent="0.25"/>
    <row r="1059" ht="24" customHeight="1" x14ac:dyDescent="0.25"/>
    <row r="1060" ht="24" customHeight="1" x14ac:dyDescent="0.25"/>
    <row r="1061" ht="24" customHeight="1" x14ac:dyDescent="0.25"/>
    <row r="1062" ht="24" customHeight="1" x14ac:dyDescent="0.25"/>
    <row r="1063" ht="24" customHeight="1" x14ac:dyDescent="0.25"/>
    <row r="1064" ht="24" customHeight="1" x14ac:dyDescent="0.25"/>
    <row r="1065" ht="24" customHeight="1" x14ac:dyDescent="0.25"/>
    <row r="1066" ht="24" customHeight="1" x14ac:dyDescent="0.25"/>
    <row r="1067" ht="24" customHeight="1" x14ac:dyDescent="0.25"/>
    <row r="1068" ht="24" customHeight="1" x14ac:dyDescent="0.25"/>
    <row r="1069" ht="24" customHeight="1" x14ac:dyDescent="0.25"/>
    <row r="1070" ht="24" customHeight="1" x14ac:dyDescent="0.25"/>
    <row r="1071" ht="24" customHeight="1" x14ac:dyDescent="0.25"/>
    <row r="1072" ht="24" customHeight="1" x14ac:dyDescent="0.25"/>
    <row r="1073" ht="24" customHeight="1" x14ac:dyDescent="0.25"/>
    <row r="1074" ht="24" customHeight="1" x14ac:dyDescent="0.25"/>
    <row r="1075" ht="24" customHeight="1" x14ac:dyDescent="0.25"/>
    <row r="1076" ht="24" customHeight="1" x14ac:dyDescent="0.25"/>
    <row r="1077" ht="24" customHeight="1" x14ac:dyDescent="0.25"/>
    <row r="1078" ht="24" customHeight="1" x14ac:dyDescent="0.25"/>
    <row r="1079" ht="24" customHeight="1" x14ac:dyDescent="0.25"/>
    <row r="1080" ht="24" customHeight="1" x14ac:dyDescent="0.25"/>
    <row r="1081" ht="24" customHeight="1" x14ac:dyDescent="0.25"/>
    <row r="1082" ht="24" customHeight="1" x14ac:dyDescent="0.25"/>
    <row r="1083" ht="24" customHeight="1" x14ac:dyDescent="0.25"/>
    <row r="1084" ht="24" customHeight="1" x14ac:dyDescent="0.25"/>
    <row r="1085" ht="24" customHeight="1" x14ac:dyDescent="0.25"/>
    <row r="1086" ht="24" customHeight="1" x14ac:dyDescent="0.25"/>
    <row r="1087" ht="24" customHeight="1" x14ac:dyDescent="0.25"/>
    <row r="1088" ht="24" customHeight="1" x14ac:dyDescent="0.25"/>
    <row r="1089" ht="24" customHeight="1" x14ac:dyDescent="0.25"/>
    <row r="1090" ht="24" customHeight="1" x14ac:dyDescent="0.25"/>
    <row r="1091" ht="24" customHeight="1" x14ac:dyDescent="0.25"/>
    <row r="1092" ht="24" customHeight="1" x14ac:dyDescent="0.25"/>
    <row r="1093" ht="24" customHeight="1" x14ac:dyDescent="0.25"/>
    <row r="1094" ht="24" customHeight="1" x14ac:dyDescent="0.25"/>
    <row r="1095" ht="24" customHeight="1" x14ac:dyDescent="0.25"/>
    <row r="1096" ht="24" customHeight="1" x14ac:dyDescent="0.25"/>
    <row r="1097" ht="24" customHeight="1" x14ac:dyDescent="0.25"/>
    <row r="1098" ht="24" customHeight="1" x14ac:dyDescent="0.25"/>
    <row r="1099" ht="24" customHeight="1" x14ac:dyDescent="0.25"/>
    <row r="1100" ht="24" customHeight="1" x14ac:dyDescent="0.25"/>
    <row r="1101" ht="24" customHeight="1" x14ac:dyDescent="0.25"/>
    <row r="1102" ht="24" customHeight="1" x14ac:dyDescent="0.25"/>
    <row r="1103" ht="24" customHeight="1" x14ac:dyDescent="0.25"/>
    <row r="1104" ht="24" customHeight="1" x14ac:dyDescent="0.25"/>
    <row r="1105" ht="24" customHeight="1" x14ac:dyDescent="0.25"/>
    <row r="1106" ht="24" customHeight="1" x14ac:dyDescent="0.25"/>
    <row r="1107" ht="24" customHeight="1" x14ac:dyDescent="0.25"/>
    <row r="1108" ht="24" customHeight="1" x14ac:dyDescent="0.25"/>
    <row r="1109" ht="24" customHeight="1" x14ac:dyDescent="0.25"/>
    <row r="1110" ht="24" customHeight="1" x14ac:dyDescent="0.25"/>
    <row r="1111" ht="24" customHeight="1" x14ac:dyDescent="0.25"/>
    <row r="1112" ht="24" customHeight="1" x14ac:dyDescent="0.25"/>
    <row r="1113" ht="24" customHeight="1" x14ac:dyDescent="0.25"/>
    <row r="1114" ht="24" customHeight="1" x14ac:dyDescent="0.25"/>
    <row r="1115" ht="24" customHeight="1" x14ac:dyDescent="0.25"/>
    <row r="1116" ht="24" customHeight="1" x14ac:dyDescent="0.25"/>
    <row r="1117" ht="24" customHeight="1" x14ac:dyDescent="0.25"/>
    <row r="1118" ht="24" customHeight="1" x14ac:dyDescent="0.25"/>
    <row r="1119" ht="24" customHeight="1" x14ac:dyDescent="0.25"/>
    <row r="1120" ht="24" customHeight="1" x14ac:dyDescent="0.25"/>
    <row r="1121" ht="24" customHeight="1" x14ac:dyDescent="0.25"/>
    <row r="1122" ht="24" customHeight="1" x14ac:dyDescent="0.25"/>
    <row r="1123" ht="24" customHeight="1" x14ac:dyDescent="0.25"/>
    <row r="1124" ht="24" customHeight="1" x14ac:dyDescent="0.25"/>
    <row r="1125" ht="24" customHeight="1" x14ac:dyDescent="0.25"/>
    <row r="1126" ht="24" customHeight="1" x14ac:dyDescent="0.25"/>
    <row r="1127" ht="24" customHeight="1" x14ac:dyDescent="0.25"/>
    <row r="1128" ht="24" customHeight="1" x14ac:dyDescent="0.25"/>
    <row r="1129" ht="24" customHeight="1" x14ac:dyDescent="0.25"/>
    <row r="1130" ht="24" customHeight="1" x14ac:dyDescent="0.25"/>
    <row r="1131" ht="24" customHeight="1" x14ac:dyDescent="0.25"/>
    <row r="1132" ht="24" customHeight="1" x14ac:dyDescent="0.25"/>
    <row r="1133" ht="24" customHeight="1" x14ac:dyDescent="0.25"/>
    <row r="1134" ht="24" customHeight="1" x14ac:dyDescent="0.25"/>
    <row r="1135" ht="24" customHeight="1" x14ac:dyDescent="0.25"/>
    <row r="1136" ht="24" customHeight="1" x14ac:dyDescent="0.25"/>
    <row r="1137" ht="24" customHeight="1" x14ac:dyDescent="0.25"/>
    <row r="1138" ht="24" customHeight="1" x14ac:dyDescent="0.25"/>
    <row r="1139" ht="24" customHeight="1" x14ac:dyDescent="0.25"/>
    <row r="1140" ht="24" customHeight="1" x14ac:dyDescent="0.25"/>
    <row r="1141" ht="24" customHeight="1" x14ac:dyDescent="0.25"/>
    <row r="1142" ht="24" customHeight="1" x14ac:dyDescent="0.25"/>
    <row r="1143" ht="24" customHeight="1" x14ac:dyDescent="0.25"/>
    <row r="1144" ht="24" customHeight="1" x14ac:dyDescent="0.25"/>
    <row r="1145" ht="24" customHeight="1" x14ac:dyDescent="0.25"/>
    <row r="1146" ht="24" customHeight="1" x14ac:dyDescent="0.25"/>
    <row r="1147" ht="24" customHeight="1" x14ac:dyDescent="0.25"/>
    <row r="1148" ht="24" customHeight="1" x14ac:dyDescent="0.25"/>
    <row r="1149" ht="24" customHeight="1" x14ac:dyDescent="0.25"/>
    <row r="1150" ht="24" customHeight="1" x14ac:dyDescent="0.25"/>
    <row r="1151" ht="24" customHeight="1" x14ac:dyDescent="0.25"/>
    <row r="1152" ht="24" customHeight="1" x14ac:dyDescent="0.25"/>
    <row r="1153" ht="24" customHeight="1" x14ac:dyDescent="0.25"/>
    <row r="1154" ht="24" customHeight="1" x14ac:dyDescent="0.25"/>
    <row r="1155" ht="24" customHeight="1" x14ac:dyDescent="0.25"/>
    <row r="1156" ht="24" customHeight="1" x14ac:dyDescent="0.25"/>
    <row r="1157" ht="24" customHeight="1" x14ac:dyDescent="0.25"/>
    <row r="1158" ht="24" customHeight="1" x14ac:dyDescent="0.25"/>
    <row r="1159" ht="24" customHeight="1" x14ac:dyDescent="0.25"/>
    <row r="1160" ht="24" customHeight="1" x14ac:dyDescent="0.25"/>
    <row r="1161" ht="24" customHeight="1" x14ac:dyDescent="0.25"/>
    <row r="1162" ht="24" customHeight="1" x14ac:dyDescent="0.25"/>
    <row r="1163" ht="24" customHeight="1" x14ac:dyDescent="0.25"/>
    <row r="1164" ht="24" customHeight="1" x14ac:dyDescent="0.25"/>
    <row r="1165" ht="24" customHeight="1" x14ac:dyDescent="0.25"/>
    <row r="1166" ht="24" customHeight="1" x14ac:dyDescent="0.25"/>
    <row r="1167" ht="24" customHeight="1" x14ac:dyDescent="0.25"/>
    <row r="1168" ht="24" customHeight="1" x14ac:dyDescent="0.25"/>
    <row r="1169" ht="24" customHeight="1" x14ac:dyDescent="0.25"/>
    <row r="1170" ht="24" customHeight="1" x14ac:dyDescent="0.25"/>
    <row r="1171" ht="24" customHeight="1" x14ac:dyDescent="0.25"/>
    <row r="1172" ht="24" customHeight="1" x14ac:dyDescent="0.25"/>
    <row r="1173" ht="24" customHeight="1" x14ac:dyDescent="0.25"/>
    <row r="1174" ht="24" customHeight="1" x14ac:dyDescent="0.25"/>
    <row r="1175" ht="24" customHeight="1" x14ac:dyDescent="0.25"/>
    <row r="1176" ht="24" customHeight="1" x14ac:dyDescent="0.25"/>
    <row r="1177" ht="24" customHeight="1" x14ac:dyDescent="0.25"/>
    <row r="1178" ht="24" customHeight="1" x14ac:dyDescent="0.25"/>
    <row r="1179" ht="24" customHeight="1" x14ac:dyDescent="0.25"/>
    <row r="1180" ht="24" customHeight="1" x14ac:dyDescent="0.25"/>
    <row r="1181" ht="24" customHeight="1" x14ac:dyDescent="0.25"/>
    <row r="1182" ht="24" customHeight="1" x14ac:dyDescent="0.25"/>
    <row r="1183" ht="24" customHeight="1" x14ac:dyDescent="0.25"/>
    <row r="1184" ht="24" customHeight="1" x14ac:dyDescent="0.25"/>
    <row r="1185" ht="24" customHeight="1" x14ac:dyDescent="0.25"/>
    <row r="1186" ht="24" customHeight="1" x14ac:dyDescent="0.25"/>
    <row r="1187" ht="24" customHeight="1" x14ac:dyDescent="0.25"/>
    <row r="1188" ht="24" customHeight="1" x14ac:dyDescent="0.25"/>
    <row r="1189" ht="24" customHeight="1" x14ac:dyDescent="0.25"/>
    <row r="1190" ht="24" customHeight="1" x14ac:dyDescent="0.25"/>
    <row r="1191" ht="24" customHeight="1" x14ac:dyDescent="0.25"/>
    <row r="1192" ht="24" customHeight="1" x14ac:dyDescent="0.25"/>
    <row r="1193" ht="24" customHeight="1" x14ac:dyDescent="0.25"/>
    <row r="1194" ht="24" customHeight="1" x14ac:dyDescent="0.25"/>
    <row r="1195" ht="24" customHeight="1" x14ac:dyDescent="0.25"/>
    <row r="1196" ht="24" customHeight="1" x14ac:dyDescent="0.25"/>
    <row r="1197" ht="24" customHeight="1" x14ac:dyDescent="0.25"/>
    <row r="1198" ht="24" customHeight="1" x14ac:dyDescent="0.25"/>
    <row r="1199" ht="24" customHeight="1" x14ac:dyDescent="0.25"/>
    <row r="1200" ht="24" customHeight="1" x14ac:dyDescent="0.25"/>
    <row r="1201" ht="24" customHeight="1" x14ac:dyDescent="0.25"/>
    <row r="1202" ht="24" customHeight="1" x14ac:dyDescent="0.25"/>
    <row r="1203" ht="24" customHeight="1" x14ac:dyDescent="0.25"/>
    <row r="1204" ht="24" customHeight="1" x14ac:dyDescent="0.25"/>
    <row r="1205" ht="24" customHeight="1" x14ac:dyDescent="0.25"/>
    <row r="1206" ht="24" customHeight="1" x14ac:dyDescent="0.25"/>
    <row r="1207" ht="24" customHeight="1" x14ac:dyDescent="0.25"/>
    <row r="1208" ht="24" customHeight="1" x14ac:dyDescent="0.25"/>
    <row r="1209" ht="24" customHeight="1" x14ac:dyDescent="0.25"/>
    <row r="1210" ht="24" customHeight="1" x14ac:dyDescent="0.25"/>
    <row r="1211" ht="24" customHeight="1" x14ac:dyDescent="0.25"/>
    <row r="1212" ht="24" customHeight="1" x14ac:dyDescent="0.25"/>
    <row r="1213" ht="24" customHeight="1" x14ac:dyDescent="0.25"/>
    <row r="1214" ht="24" customHeight="1" x14ac:dyDescent="0.25"/>
    <row r="1215" ht="24" customHeight="1" x14ac:dyDescent="0.25"/>
    <row r="1216" ht="24" customHeight="1" x14ac:dyDescent="0.25"/>
    <row r="1217" ht="24" customHeight="1" x14ac:dyDescent="0.25"/>
    <row r="1218" ht="24" customHeight="1" x14ac:dyDescent="0.25"/>
    <row r="1219" ht="24" customHeight="1" x14ac:dyDescent="0.25"/>
    <row r="1220" ht="24" customHeight="1" x14ac:dyDescent="0.25"/>
    <row r="1221" ht="24" customHeight="1" x14ac:dyDescent="0.25"/>
    <row r="1222" ht="24" customHeight="1" x14ac:dyDescent="0.25"/>
    <row r="1223" ht="24" customHeight="1" x14ac:dyDescent="0.25"/>
    <row r="1224" ht="24" customHeight="1" x14ac:dyDescent="0.25"/>
    <row r="1225" ht="24" customHeight="1" x14ac:dyDescent="0.25"/>
    <row r="1226" ht="24" customHeight="1" x14ac:dyDescent="0.25"/>
    <row r="1227" ht="24" customHeight="1" x14ac:dyDescent="0.25"/>
    <row r="1228" ht="24" customHeight="1" x14ac:dyDescent="0.25"/>
    <row r="1229" ht="24" customHeight="1" x14ac:dyDescent="0.25"/>
    <row r="1230" ht="24" customHeight="1" x14ac:dyDescent="0.25"/>
    <row r="1231" ht="24" customHeight="1" x14ac:dyDescent="0.25"/>
    <row r="1232" ht="24" customHeight="1" x14ac:dyDescent="0.25"/>
    <row r="1233" ht="24" customHeight="1" x14ac:dyDescent="0.25"/>
    <row r="1234" ht="24" customHeight="1" x14ac:dyDescent="0.25"/>
    <row r="1235" ht="24" customHeight="1" x14ac:dyDescent="0.25"/>
    <row r="1236" ht="24" customHeight="1" x14ac:dyDescent="0.25"/>
    <row r="1237" ht="24" customHeight="1" x14ac:dyDescent="0.25"/>
    <row r="1238" ht="24" customHeight="1" x14ac:dyDescent="0.25"/>
    <row r="1239" ht="24" customHeight="1" x14ac:dyDescent="0.25"/>
    <row r="1240" ht="24" customHeight="1" x14ac:dyDescent="0.25"/>
    <row r="1241" ht="24" customHeight="1" x14ac:dyDescent="0.25"/>
    <row r="1242" ht="24" customHeight="1" x14ac:dyDescent="0.25"/>
    <row r="1243" ht="24" customHeight="1" x14ac:dyDescent="0.25"/>
    <row r="1244" ht="24" customHeight="1" x14ac:dyDescent="0.25"/>
    <row r="1245" ht="24" customHeight="1" x14ac:dyDescent="0.25"/>
    <row r="1246" ht="24" customHeight="1" x14ac:dyDescent="0.25"/>
    <row r="1247" ht="24" customHeight="1" x14ac:dyDescent="0.25"/>
    <row r="1248" ht="24" customHeight="1" x14ac:dyDescent="0.25"/>
    <row r="1249" ht="24" customHeight="1" x14ac:dyDescent="0.25"/>
    <row r="1250" ht="24" customHeight="1" x14ac:dyDescent="0.25"/>
    <row r="1251" ht="24" customHeight="1" x14ac:dyDescent="0.25"/>
    <row r="1252" ht="24" customHeight="1" x14ac:dyDescent="0.25"/>
    <row r="1253" ht="24" customHeight="1" x14ac:dyDescent="0.25"/>
    <row r="1254" ht="24" customHeight="1" x14ac:dyDescent="0.25"/>
    <row r="1255" ht="24" customHeight="1" x14ac:dyDescent="0.25"/>
    <row r="1256" ht="24" customHeight="1" x14ac:dyDescent="0.25"/>
    <row r="1257" ht="24" customHeight="1" x14ac:dyDescent="0.25"/>
    <row r="1258" ht="24" customHeight="1" x14ac:dyDescent="0.25"/>
    <row r="1259" ht="24" customHeight="1" x14ac:dyDescent="0.25"/>
    <row r="1260" ht="24" customHeight="1" x14ac:dyDescent="0.25"/>
    <row r="1261" ht="24" customHeight="1" x14ac:dyDescent="0.25"/>
    <row r="1262" ht="24" customHeight="1" x14ac:dyDescent="0.25"/>
    <row r="1263" ht="24" customHeight="1" x14ac:dyDescent="0.25"/>
    <row r="1264" ht="24" customHeight="1" x14ac:dyDescent="0.25"/>
    <row r="1265" ht="24" customHeight="1" x14ac:dyDescent="0.25"/>
    <row r="1266" ht="24" customHeight="1" x14ac:dyDescent="0.25"/>
    <row r="1267" ht="24" customHeight="1" x14ac:dyDescent="0.25"/>
    <row r="1268" ht="24" customHeight="1" x14ac:dyDescent="0.25"/>
    <row r="1269" ht="24" customHeight="1" x14ac:dyDescent="0.25"/>
    <row r="1270" ht="24" customHeight="1" x14ac:dyDescent="0.25"/>
    <row r="1271" ht="24" customHeight="1" x14ac:dyDescent="0.25"/>
    <row r="1272" ht="24" customHeight="1" x14ac:dyDescent="0.25"/>
    <row r="1273" ht="24" customHeight="1" x14ac:dyDescent="0.25"/>
    <row r="1274" ht="24" customHeight="1" x14ac:dyDescent="0.25"/>
    <row r="1275" ht="24" customHeight="1" x14ac:dyDescent="0.25"/>
    <row r="1276" ht="24" customHeight="1" x14ac:dyDescent="0.25"/>
    <row r="1277" ht="24" customHeight="1" x14ac:dyDescent="0.25"/>
    <row r="1278" ht="24" customHeight="1" x14ac:dyDescent="0.25"/>
    <row r="1279" ht="24" customHeight="1" x14ac:dyDescent="0.25"/>
    <row r="1280" ht="24" customHeight="1" x14ac:dyDescent="0.25"/>
    <row r="1281" ht="24" customHeight="1" x14ac:dyDescent="0.25"/>
    <row r="1282" ht="24" customHeight="1" x14ac:dyDescent="0.25"/>
    <row r="1283" ht="24" customHeight="1" x14ac:dyDescent="0.25"/>
    <row r="1284" ht="24" customHeight="1" x14ac:dyDescent="0.25"/>
    <row r="1285" ht="24" customHeight="1" x14ac:dyDescent="0.25"/>
    <row r="1286" ht="24" customHeight="1" x14ac:dyDescent="0.25"/>
    <row r="1287" ht="24" customHeight="1" x14ac:dyDescent="0.25"/>
    <row r="1288" ht="24" customHeight="1" x14ac:dyDescent="0.25"/>
    <row r="1289" ht="24" customHeight="1" x14ac:dyDescent="0.25"/>
    <row r="1290" ht="24" customHeight="1" x14ac:dyDescent="0.25"/>
    <row r="1291" ht="24" customHeight="1" x14ac:dyDescent="0.25"/>
    <row r="1292" ht="24" customHeight="1" x14ac:dyDescent="0.25"/>
    <row r="1293" ht="24" customHeight="1" x14ac:dyDescent="0.25"/>
    <row r="1294" ht="24" customHeight="1" x14ac:dyDescent="0.25"/>
    <row r="1295" ht="24" customHeight="1" x14ac:dyDescent="0.25"/>
    <row r="1296" ht="24" customHeight="1" x14ac:dyDescent="0.25"/>
    <row r="1297" ht="24" customHeight="1" x14ac:dyDescent="0.25"/>
    <row r="1298" ht="24" customHeight="1" x14ac:dyDescent="0.25"/>
    <row r="1299" ht="24" customHeight="1" x14ac:dyDescent="0.25"/>
    <row r="1300" ht="24" customHeight="1" x14ac:dyDescent="0.25"/>
    <row r="1301" ht="24" customHeight="1" x14ac:dyDescent="0.25"/>
    <row r="1302" ht="24" customHeight="1" x14ac:dyDescent="0.25"/>
    <row r="1303" ht="24" customHeight="1" x14ac:dyDescent="0.25"/>
    <row r="1304" ht="24" customHeight="1" x14ac:dyDescent="0.25"/>
    <row r="1305" ht="24" customHeight="1" x14ac:dyDescent="0.25"/>
    <row r="1306" ht="24" customHeight="1" x14ac:dyDescent="0.25"/>
    <row r="1307" ht="24" customHeight="1" x14ac:dyDescent="0.25"/>
    <row r="1308" ht="24" customHeight="1" x14ac:dyDescent="0.25"/>
    <row r="1309" ht="24" customHeight="1" x14ac:dyDescent="0.25"/>
    <row r="1310" ht="24" customHeight="1" x14ac:dyDescent="0.25"/>
    <row r="1311" ht="24" customHeight="1" x14ac:dyDescent="0.25"/>
    <row r="1312" ht="24" customHeight="1" x14ac:dyDescent="0.25"/>
    <row r="1313" ht="24" customHeight="1" x14ac:dyDescent="0.25"/>
    <row r="1314" ht="24" customHeight="1" x14ac:dyDescent="0.25"/>
    <row r="1315" ht="24" customHeight="1" x14ac:dyDescent="0.25"/>
    <row r="1316" ht="24" customHeight="1" x14ac:dyDescent="0.25"/>
    <row r="1317" ht="24" customHeight="1" x14ac:dyDescent="0.25"/>
    <row r="1318" ht="24" customHeight="1" x14ac:dyDescent="0.25"/>
    <row r="1319" ht="24" customHeight="1" x14ac:dyDescent="0.25"/>
    <row r="1320" ht="24" customHeight="1" x14ac:dyDescent="0.25"/>
    <row r="1321" ht="24" customHeight="1" x14ac:dyDescent="0.25"/>
    <row r="1322" ht="24" customHeight="1" x14ac:dyDescent="0.25"/>
    <row r="1323" ht="24" customHeight="1" x14ac:dyDescent="0.25"/>
    <row r="1324" ht="24" customHeight="1" x14ac:dyDescent="0.25"/>
    <row r="1325" ht="24" customHeight="1" x14ac:dyDescent="0.25"/>
    <row r="1326" ht="24" customHeight="1" x14ac:dyDescent="0.25"/>
    <row r="1327" ht="24" customHeight="1" x14ac:dyDescent="0.25"/>
    <row r="1328" ht="24" customHeight="1" x14ac:dyDescent="0.25"/>
    <row r="1329" ht="24" customHeight="1" x14ac:dyDescent="0.25"/>
    <row r="1330" ht="24" customHeight="1" x14ac:dyDescent="0.25"/>
    <row r="1331" ht="24" customHeight="1" x14ac:dyDescent="0.25"/>
    <row r="1332" ht="24" customHeight="1" x14ac:dyDescent="0.25"/>
    <row r="1333" ht="24" customHeight="1" x14ac:dyDescent="0.25"/>
    <row r="1334" ht="24" customHeight="1" x14ac:dyDescent="0.25"/>
    <row r="1335" ht="24" customHeight="1" x14ac:dyDescent="0.25"/>
    <row r="1336" ht="24" customHeight="1" x14ac:dyDescent="0.25"/>
    <row r="1337" ht="24" customHeight="1" x14ac:dyDescent="0.25"/>
    <row r="1338" ht="24" customHeight="1" x14ac:dyDescent="0.25"/>
    <row r="1339" ht="24" customHeight="1" x14ac:dyDescent="0.25"/>
    <row r="1340" ht="24" customHeight="1" x14ac:dyDescent="0.25"/>
    <row r="1341" ht="24" customHeight="1" x14ac:dyDescent="0.25"/>
    <row r="1342" ht="24" customHeight="1" x14ac:dyDescent="0.25"/>
    <row r="1343" ht="24" customHeight="1" x14ac:dyDescent="0.25"/>
    <row r="1344" ht="24" customHeight="1" x14ac:dyDescent="0.25"/>
    <row r="1345" ht="24" customHeight="1" x14ac:dyDescent="0.25"/>
    <row r="1346" ht="24" customHeight="1" x14ac:dyDescent="0.25"/>
    <row r="1347" ht="24" customHeight="1" x14ac:dyDescent="0.25"/>
    <row r="1348" ht="24" customHeight="1" x14ac:dyDescent="0.25"/>
    <row r="1349" ht="24" customHeight="1" x14ac:dyDescent="0.25"/>
    <row r="1350" ht="24" customHeight="1" x14ac:dyDescent="0.25"/>
    <row r="1351" ht="24" customHeight="1" x14ac:dyDescent="0.25"/>
    <row r="1352" ht="24" customHeight="1" x14ac:dyDescent="0.25"/>
    <row r="1353" ht="24" customHeight="1" x14ac:dyDescent="0.25"/>
    <row r="1354" ht="24" customHeight="1" x14ac:dyDescent="0.25"/>
    <row r="1355" ht="24" customHeight="1" x14ac:dyDescent="0.25"/>
    <row r="1356" ht="24" customHeight="1" x14ac:dyDescent="0.25"/>
    <row r="1357" ht="24" customHeight="1" x14ac:dyDescent="0.25"/>
    <row r="1358" ht="24" customHeight="1" x14ac:dyDescent="0.25"/>
    <row r="1359" ht="24" customHeight="1" x14ac:dyDescent="0.25"/>
    <row r="1360" ht="24" customHeight="1" x14ac:dyDescent="0.25"/>
    <row r="1361" ht="24" customHeight="1" x14ac:dyDescent="0.25"/>
    <row r="1362" ht="24" customHeight="1" x14ac:dyDescent="0.25"/>
    <row r="1363" ht="24" customHeight="1" x14ac:dyDescent="0.25"/>
    <row r="1364" ht="24" customHeight="1" x14ac:dyDescent="0.25"/>
    <row r="1365" ht="24" customHeight="1" x14ac:dyDescent="0.25"/>
    <row r="1366" ht="24" customHeight="1" x14ac:dyDescent="0.25"/>
    <row r="1367" ht="24" customHeight="1" x14ac:dyDescent="0.25"/>
    <row r="1368" ht="24" customHeight="1" x14ac:dyDescent="0.25"/>
    <row r="1369" ht="24" customHeight="1" x14ac:dyDescent="0.25"/>
    <row r="1370" ht="24" customHeight="1" x14ac:dyDescent="0.25"/>
    <row r="1371" ht="24" customHeight="1" x14ac:dyDescent="0.25"/>
    <row r="1372" ht="24" customHeight="1" x14ac:dyDescent="0.25"/>
    <row r="1373" ht="24" customHeight="1" x14ac:dyDescent="0.25"/>
    <row r="1374" ht="24" customHeight="1" x14ac:dyDescent="0.25"/>
    <row r="1375" ht="24" customHeight="1" x14ac:dyDescent="0.25"/>
    <row r="1376" ht="24" customHeight="1" x14ac:dyDescent="0.25"/>
    <row r="1377" ht="24" customHeight="1" x14ac:dyDescent="0.25"/>
    <row r="1378" ht="24" customHeight="1" x14ac:dyDescent="0.25"/>
    <row r="1379" ht="24" customHeight="1" x14ac:dyDescent="0.25"/>
    <row r="1380" ht="24" customHeight="1" x14ac:dyDescent="0.25"/>
    <row r="1381" ht="24" customHeight="1" x14ac:dyDescent="0.25"/>
    <row r="1382" ht="24" customHeight="1" x14ac:dyDescent="0.25"/>
    <row r="1383" ht="24" customHeight="1" x14ac:dyDescent="0.25"/>
    <row r="1384" ht="24" customHeight="1" x14ac:dyDescent="0.25"/>
    <row r="1385" ht="24" customHeight="1" x14ac:dyDescent="0.25"/>
    <row r="1386" ht="24" customHeight="1" x14ac:dyDescent="0.25"/>
    <row r="1387" ht="24" customHeight="1" x14ac:dyDescent="0.25"/>
    <row r="1388" ht="24" customHeight="1" x14ac:dyDescent="0.25"/>
    <row r="1389" ht="24" customHeight="1" x14ac:dyDescent="0.25"/>
    <row r="1390" ht="24" customHeight="1" x14ac:dyDescent="0.25"/>
    <row r="1391" ht="24" customHeight="1" x14ac:dyDescent="0.25"/>
    <row r="1392" ht="24" customHeight="1" x14ac:dyDescent="0.25"/>
    <row r="1393" ht="24" customHeight="1" x14ac:dyDescent="0.25"/>
    <row r="1394" ht="24" customHeight="1" x14ac:dyDescent="0.25"/>
    <row r="1395" ht="24" customHeight="1" x14ac:dyDescent="0.25"/>
    <row r="1396" ht="24" customHeight="1" x14ac:dyDescent="0.25"/>
    <row r="1397" ht="24" customHeight="1" x14ac:dyDescent="0.25"/>
    <row r="1398" ht="24" customHeight="1" x14ac:dyDescent="0.25"/>
    <row r="1399" ht="24" customHeight="1" x14ac:dyDescent="0.25"/>
    <row r="1400" ht="24" customHeight="1" x14ac:dyDescent="0.25"/>
    <row r="1401" ht="24" customHeight="1" x14ac:dyDescent="0.25"/>
    <row r="1402" ht="24" customHeight="1" x14ac:dyDescent="0.25"/>
    <row r="1403" ht="24" customHeight="1" x14ac:dyDescent="0.25"/>
    <row r="1404" ht="24" customHeight="1" x14ac:dyDescent="0.25"/>
    <row r="1405" ht="24" customHeight="1" x14ac:dyDescent="0.25"/>
    <row r="1406" ht="24" customHeight="1" x14ac:dyDescent="0.25"/>
    <row r="1407" ht="24" customHeight="1" x14ac:dyDescent="0.25"/>
    <row r="1408" ht="24" customHeight="1" x14ac:dyDescent="0.25"/>
    <row r="1409" ht="24" customHeight="1" x14ac:dyDescent="0.25"/>
    <row r="1410" ht="24" customHeight="1" x14ac:dyDescent="0.25"/>
    <row r="1411" ht="24" customHeight="1" x14ac:dyDescent="0.25"/>
    <row r="1412" ht="24" customHeight="1" x14ac:dyDescent="0.25"/>
    <row r="1413" ht="24" customHeight="1" x14ac:dyDescent="0.25"/>
    <row r="1414" ht="24" customHeight="1" x14ac:dyDescent="0.25"/>
    <row r="1415" ht="24" customHeight="1" x14ac:dyDescent="0.25"/>
    <row r="1416" ht="24" customHeight="1" x14ac:dyDescent="0.25"/>
    <row r="1417" ht="24" customHeight="1" x14ac:dyDescent="0.25"/>
    <row r="1418" ht="24" customHeight="1" x14ac:dyDescent="0.25"/>
    <row r="1419" ht="24" customHeight="1" x14ac:dyDescent="0.25"/>
    <row r="1420" ht="24" customHeight="1" x14ac:dyDescent="0.25"/>
    <row r="1421" ht="24" customHeight="1" x14ac:dyDescent="0.25"/>
    <row r="1422" ht="24" customHeight="1" x14ac:dyDescent="0.25"/>
    <row r="1423" ht="24" customHeight="1" x14ac:dyDescent="0.25"/>
    <row r="1424" ht="24" customHeight="1" x14ac:dyDescent="0.25"/>
    <row r="1425" ht="24" customHeight="1" x14ac:dyDescent="0.25"/>
    <row r="1426" ht="24" customHeight="1" x14ac:dyDescent="0.25"/>
    <row r="1427" ht="24" customHeight="1" x14ac:dyDescent="0.25"/>
    <row r="1428" ht="24" customHeight="1" x14ac:dyDescent="0.25"/>
    <row r="1429" ht="24" customHeight="1" x14ac:dyDescent="0.25"/>
    <row r="1430" ht="24" customHeight="1" x14ac:dyDescent="0.25"/>
    <row r="1431" ht="24" customHeight="1" x14ac:dyDescent="0.25"/>
    <row r="1432" ht="24" customHeight="1" x14ac:dyDescent="0.25"/>
    <row r="1433" ht="24" customHeight="1" x14ac:dyDescent="0.25"/>
    <row r="1434" ht="24" customHeight="1" x14ac:dyDescent="0.25"/>
    <row r="1435" ht="24" customHeight="1" x14ac:dyDescent="0.25"/>
    <row r="1436" ht="24" customHeight="1" x14ac:dyDescent="0.25"/>
    <row r="1437" ht="24" customHeight="1" x14ac:dyDescent="0.25"/>
    <row r="1438" ht="24" customHeight="1" x14ac:dyDescent="0.25"/>
    <row r="1439" ht="24" customHeight="1" x14ac:dyDescent="0.25"/>
    <row r="1440" ht="24" customHeight="1" x14ac:dyDescent="0.25"/>
    <row r="1441" ht="24" customHeight="1" x14ac:dyDescent="0.25"/>
    <row r="1442" ht="24" customHeight="1" x14ac:dyDescent="0.25"/>
    <row r="1443" ht="24" customHeight="1" x14ac:dyDescent="0.25"/>
    <row r="1444" ht="24" customHeight="1" x14ac:dyDescent="0.25"/>
    <row r="1445" ht="24" customHeight="1" x14ac:dyDescent="0.25"/>
    <row r="1446" ht="24" customHeight="1" x14ac:dyDescent="0.25"/>
    <row r="1447" ht="24" customHeight="1" x14ac:dyDescent="0.25"/>
    <row r="1448" ht="24" customHeight="1" x14ac:dyDescent="0.25"/>
    <row r="1449" ht="24" customHeight="1" x14ac:dyDescent="0.25"/>
    <row r="1450" ht="24" customHeight="1" x14ac:dyDescent="0.25"/>
    <row r="1451" ht="24" customHeight="1" x14ac:dyDescent="0.25"/>
    <row r="1452" ht="24" customHeight="1" x14ac:dyDescent="0.25"/>
    <row r="1453" ht="24" customHeight="1" x14ac:dyDescent="0.25"/>
    <row r="1454" ht="24" customHeight="1" x14ac:dyDescent="0.25"/>
    <row r="1455" ht="24" customHeight="1" x14ac:dyDescent="0.25"/>
    <row r="1456" ht="24" customHeight="1" x14ac:dyDescent="0.25"/>
    <row r="1457" ht="24" customHeight="1" x14ac:dyDescent="0.25"/>
    <row r="1458" ht="24" customHeight="1" x14ac:dyDescent="0.25"/>
    <row r="1459" ht="24" customHeight="1" x14ac:dyDescent="0.25"/>
    <row r="1460" ht="24" customHeight="1" x14ac:dyDescent="0.25"/>
    <row r="1461" ht="24" customHeight="1" x14ac:dyDescent="0.25"/>
    <row r="1462" ht="24" customHeight="1" x14ac:dyDescent="0.25"/>
    <row r="1463" ht="24" customHeight="1" x14ac:dyDescent="0.25"/>
    <row r="1464" ht="24" customHeight="1" x14ac:dyDescent="0.25"/>
    <row r="1465" ht="24" customHeight="1" x14ac:dyDescent="0.25"/>
    <row r="1466" ht="24" customHeight="1" x14ac:dyDescent="0.25"/>
    <row r="1467" ht="24" customHeight="1" x14ac:dyDescent="0.25"/>
    <row r="1468" ht="24" customHeight="1" x14ac:dyDescent="0.25"/>
    <row r="1469" ht="24" customHeight="1" x14ac:dyDescent="0.25"/>
    <row r="1470" ht="24" customHeight="1" x14ac:dyDescent="0.25"/>
    <row r="1471" ht="24" customHeight="1" x14ac:dyDescent="0.25"/>
    <row r="1472" ht="24" customHeight="1" x14ac:dyDescent="0.25"/>
    <row r="1473" ht="24" customHeight="1" x14ac:dyDescent="0.25"/>
    <row r="1474" ht="24" customHeight="1" x14ac:dyDescent="0.25"/>
    <row r="1475" ht="24" customHeight="1" x14ac:dyDescent="0.25"/>
    <row r="1476" ht="24" customHeight="1" x14ac:dyDescent="0.25"/>
    <row r="1477" ht="24" customHeight="1" x14ac:dyDescent="0.25"/>
    <row r="1478" ht="24" customHeight="1" x14ac:dyDescent="0.25"/>
    <row r="1479" ht="24" customHeight="1" x14ac:dyDescent="0.25"/>
    <row r="1480" ht="24" customHeight="1" x14ac:dyDescent="0.25"/>
    <row r="1481" ht="24" customHeight="1" x14ac:dyDescent="0.25"/>
    <row r="1482" ht="24" customHeight="1" x14ac:dyDescent="0.25"/>
    <row r="1483" ht="24" customHeight="1" x14ac:dyDescent="0.25"/>
    <row r="1484" ht="24" customHeight="1" x14ac:dyDescent="0.25"/>
    <row r="1485" ht="24" customHeight="1" x14ac:dyDescent="0.25"/>
    <row r="1486" ht="24" customHeight="1" x14ac:dyDescent="0.25"/>
    <row r="1487" ht="24" customHeight="1" x14ac:dyDescent="0.25"/>
  </sheetData>
  <sheetProtection selectLockedCells="1" selectUnlockedCells="1"/>
  <mergeCells count="33">
    <mergeCell ref="A1:D1"/>
    <mergeCell ref="A3:D3"/>
    <mergeCell ref="A37:D37"/>
    <mergeCell ref="A43:D43"/>
    <mergeCell ref="A49:D49"/>
    <mergeCell ref="A2:D2"/>
    <mergeCell ref="A144:D144"/>
    <mergeCell ref="A54:D54"/>
    <mergeCell ref="A66:D66"/>
    <mergeCell ref="A72:D72"/>
    <mergeCell ref="A80:D80"/>
    <mergeCell ref="A89:D89"/>
    <mergeCell ref="A94:D94"/>
    <mergeCell ref="A107:D107"/>
    <mergeCell ref="A114:D114"/>
    <mergeCell ref="A124:D124"/>
    <mergeCell ref="A132:D132"/>
    <mergeCell ref="A137:D137"/>
    <mergeCell ref="A162:D162"/>
    <mergeCell ref="A168:D168"/>
    <mergeCell ref="A179:D179"/>
    <mergeCell ref="A188:D188"/>
    <mergeCell ref="A195:D195"/>
    <mergeCell ref="A259:D259"/>
    <mergeCell ref="A267:D267"/>
    <mergeCell ref="A273:C273"/>
    <mergeCell ref="A202:D202"/>
    <mergeCell ref="A208:D208"/>
    <mergeCell ref="A218:D218"/>
    <mergeCell ref="A232:D232"/>
    <mergeCell ref="A237:D237"/>
    <mergeCell ref="A247:D247"/>
    <mergeCell ref="A253:D253"/>
  </mergeCells>
  <printOptions horizontalCentered="1"/>
  <pageMargins left="0.47244094488188981" right="0.23622047244094491" top="0.35433070866141736" bottom="0.15748031496062992" header="0.15748031496062992" footer="0.15748031496062992"/>
  <pageSetup scale="50" firstPageNumber="0" orientation="portrait" horizontalDpi="300" verticalDpi="300" r:id="rId1"/>
  <headerFooter alignWithMargins="0"/>
  <rowBreaks count="4" manualBreakCount="4">
    <brk id="64" max="3" man="1"/>
    <brk id="122" max="3" man="1"/>
    <brk id="186" max="3" man="1"/>
    <brk id="24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zoomScale="85" zoomScaleNormal="85" workbookViewId="0">
      <selection activeCell="A9" sqref="A9:A12"/>
    </sheetView>
  </sheetViews>
  <sheetFormatPr baseColWidth="10" defaultRowHeight="15" x14ac:dyDescent="0.25"/>
  <cols>
    <col min="1" max="1" width="32.140625" customWidth="1"/>
    <col min="2" max="2" width="24.7109375" customWidth="1"/>
    <col min="3" max="3" width="23.85546875" customWidth="1"/>
    <col min="4" max="4" width="26.85546875" customWidth="1"/>
    <col min="5" max="5" width="16.28515625" customWidth="1"/>
    <col min="6" max="6" width="25" customWidth="1"/>
    <col min="7" max="7" width="13.7109375" bestFit="1" customWidth="1"/>
  </cols>
  <sheetData>
    <row r="1" spans="1:7" ht="15.75" x14ac:dyDescent="0.25">
      <c r="A1" s="232" t="s">
        <v>37</v>
      </c>
      <c r="B1" s="232"/>
      <c r="C1" s="232"/>
      <c r="D1" s="232"/>
      <c r="E1" s="232"/>
      <c r="F1" s="232"/>
    </row>
    <row r="2" spans="1:7" ht="15.75" customHeight="1" x14ac:dyDescent="0.25">
      <c r="A2" s="225" t="s">
        <v>38</v>
      </c>
      <c r="B2" s="225"/>
      <c r="C2" s="225"/>
      <c r="D2" s="225"/>
      <c r="E2" s="225"/>
      <c r="F2" s="225"/>
    </row>
    <row r="3" spans="1:7" ht="27.75" customHeight="1" thickBot="1" x14ac:dyDescent="0.3">
      <c r="A3" s="12"/>
    </row>
    <row r="4" spans="1:7" ht="48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1" t="s">
        <v>557</v>
      </c>
    </row>
    <row r="5" spans="1:7" ht="48" customHeight="1" x14ac:dyDescent="0.25">
      <c r="A5" s="239" t="s">
        <v>27</v>
      </c>
      <c r="B5" s="4" t="s">
        <v>28</v>
      </c>
      <c r="C5" s="50" t="s">
        <v>30</v>
      </c>
      <c r="D5" s="4" t="s">
        <v>11</v>
      </c>
      <c r="E5" s="242" t="s">
        <v>561</v>
      </c>
      <c r="F5" s="242" t="s">
        <v>562</v>
      </c>
      <c r="G5" s="245">
        <v>800000</v>
      </c>
    </row>
    <row r="6" spans="1:7" ht="48" customHeight="1" x14ac:dyDescent="0.25">
      <c r="A6" s="240"/>
      <c r="B6" s="4" t="s">
        <v>29</v>
      </c>
      <c r="C6" s="50"/>
      <c r="D6" s="53" t="s">
        <v>456</v>
      </c>
      <c r="E6" s="243"/>
      <c r="F6" s="243"/>
      <c r="G6" s="246"/>
    </row>
    <row r="7" spans="1:7" ht="48" customHeight="1" x14ac:dyDescent="0.25">
      <c r="A7" s="240"/>
      <c r="B7" s="10"/>
      <c r="C7" s="50" t="s">
        <v>31</v>
      </c>
      <c r="D7" s="4" t="s">
        <v>32</v>
      </c>
      <c r="E7" s="243"/>
      <c r="F7" s="243"/>
      <c r="G7" s="246"/>
    </row>
    <row r="8" spans="1:7" ht="29.25" customHeight="1" thickBot="1" x14ac:dyDescent="0.3">
      <c r="A8" s="241"/>
      <c r="B8" s="11"/>
      <c r="C8" s="11"/>
      <c r="D8" s="6" t="s">
        <v>33</v>
      </c>
      <c r="E8" s="244"/>
      <c r="F8" s="244"/>
      <c r="G8" s="247"/>
    </row>
    <row r="9" spans="1:7" ht="31.5" x14ac:dyDescent="0.25">
      <c r="A9" s="219" t="s">
        <v>6</v>
      </c>
      <c r="B9" s="4" t="s">
        <v>7</v>
      </c>
      <c r="C9" s="219" t="s">
        <v>10</v>
      </c>
      <c r="D9" s="4" t="s">
        <v>11</v>
      </c>
      <c r="E9" s="242" t="s">
        <v>561</v>
      </c>
      <c r="F9" s="242" t="s">
        <v>562</v>
      </c>
      <c r="G9" s="233" t="s">
        <v>558</v>
      </c>
    </row>
    <row r="10" spans="1:7" ht="15.75" x14ac:dyDescent="0.25">
      <c r="A10" s="220"/>
      <c r="B10" s="5" t="s">
        <v>8</v>
      </c>
      <c r="C10" s="220"/>
      <c r="D10" s="4" t="s">
        <v>12</v>
      </c>
      <c r="E10" s="243"/>
      <c r="F10" s="243"/>
      <c r="G10" s="234"/>
    </row>
    <row r="11" spans="1:7" ht="31.5" x14ac:dyDescent="0.25">
      <c r="A11" s="220"/>
      <c r="B11" s="5" t="s">
        <v>9</v>
      </c>
      <c r="C11" s="220"/>
      <c r="D11" s="4" t="s">
        <v>13</v>
      </c>
      <c r="E11" s="243"/>
      <c r="F11" s="243"/>
      <c r="G11" s="234"/>
    </row>
    <row r="12" spans="1:7" ht="16.5" thickBot="1" x14ac:dyDescent="0.3">
      <c r="A12" s="221"/>
      <c r="B12" s="6"/>
      <c r="C12" s="221"/>
      <c r="D12" s="6" t="s">
        <v>14</v>
      </c>
      <c r="E12" s="244"/>
      <c r="F12" s="244"/>
      <c r="G12" s="235"/>
    </row>
    <row r="13" spans="1:7" ht="31.5" x14ac:dyDescent="0.25">
      <c r="A13" s="239" t="s">
        <v>15</v>
      </c>
      <c r="B13" s="226" t="s">
        <v>185</v>
      </c>
      <c r="C13" s="219" t="s">
        <v>16</v>
      </c>
      <c r="D13" s="4" t="s">
        <v>11</v>
      </c>
      <c r="E13" s="229" t="s">
        <v>561</v>
      </c>
      <c r="F13" s="222" t="s">
        <v>562</v>
      </c>
      <c r="G13" s="233" t="s">
        <v>558</v>
      </c>
    </row>
    <row r="14" spans="1:7" ht="15.75" x14ac:dyDescent="0.25">
      <c r="A14" s="240"/>
      <c r="B14" s="227"/>
      <c r="C14" s="220"/>
      <c r="D14" s="4" t="s">
        <v>17</v>
      </c>
      <c r="E14" s="230"/>
      <c r="F14" s="223"/>
      <c r="G14" s="234"/>
    </row>
    <row r="15" spans="1:7" ht="16.5" thickBot="1" x14ac:dyDescent="0.3">
      <c r="A15" s="241"/>
      <c r="B15" s="228"/>
      <c r="C15" s="221"/>
      <c r="D15" s="6" t="s">
        <v>14</v>
      </c>
      <c r="E15" s="231"/>
      <c r="F15" s="224"/>
      <c r="G15" s="235"/>
    </row>
    <row r="16" spans="1:7" ht="31.5" x14ac:dyDescent="0.25">
      <c r="A16" s="219" t="s">
        <v>449</v>
      </c>
      <c r="B16" s="219" t="s">
        <v>450</v>
      </c>
      <c r="C16" s="219" t="s">
        <v>451</v>
      </c>
      <c r="D16" s="52" t="s">
        <v>11</v>
      </c>
      <c r="E16" s="242" t="s">
        <v>561</v>
      </c>
      <c r="F16" s="242" t="s">
        <v>562</v>
      </c>
      <c r="G16" s="233" t="s">
        <v>558</v>
      </c>
    </row>
    <row r="17" spans="1:7" ht="31.5" x14ac:dyDescent="0.25">
      <c r="A17" s="220"/>
      <c r="B17" s="220"/>
      <c r="C17" s="220"/>
      <c r="D17" s="4" t="s">
        <v>23</v>
      </c>
      <c r="E17" s="243"/>
      <c r="F17" s="243"/>
      <c r="G17" s="234"/>
    </row>
    <row r="18" spans="1:7" ht="15.75" x14ac:dyDescent="0.25">
      <c r="A18" s="220"/>
      <c r="B18" s="220"/>
      <c r="C18" s="220"/>
      <c r="D18" s="4" t="s">
        <v>34</v>
      </c>
      <c r="E18" s="243"/>
      <c r="F18" s="243"/>
      <c r="G18" s="234"/>
    </row>
    <row r="19" spans="1:7" ht="16.5" thickBot="1" x14ac:dyDescent="0.3">
      <c r="A19" s="221"/>
      <c r="B19" s="221"/>
      <c r="C19" s="221"/>
      <c r="D19" s="6" t="s">
        <v>32</v>
      </c>
      <c r="E19" s="244"/>
      <c r="F19" s="244"/>
      <c r="G19" s="235"/>
    </row>
    <row r="20" spans="1:7" ht="31.5" x14ac:dyDescent="0.25">
      <c r="A20" s="219" t="s">
        <v>19</v>
      </c>
      <c r="B20" s="226" t="s">
        <v>20</v>
      </c>
      <c r="C20" s="219" t="s">
        <v>21</v>
      </c>
      <c r="D20" s="7" t="s">
        <v>11</v>
      </c>
      <c r="E20" s="229" t="s">
        <v>561</v>
      </c>
      <c r="F20" s="222" t="s">
        <v>562</v>
      </c>
      <c r="G20" s="233" t="s">
        <v>558</v>
      </c>
    </row>
    <row r="21" spans="1:7" ht="15.75" x14ac:dyDescent="0.25">
      <c r="A21" s="220"/>
      <c r="B21" s="227"/>
      <c r="C21" s="220"/>
      <c r="D21" s="4" t="s">
        <v>22</v>
      </c>
      <c r="E21" s="230"/>
      <c r="F21" s="223"/>
      <c r="G21" s="234"/>
    </row>
    <row r="22" spans="1:7" ht="32.25" thickBot="1" x14ac:dyDescent="0.3">
      <c r="A22" s="221"/>
      <c r="B22" s="228"/>
      <c r="C22" s="221"/>
      <c r="D22" s="6" t="s">
        <v>23</v>
      </c>
      <c r="E22" s="231"/>
      <c r="F22" s="224"/>
      <c r="G22" s="235"/>
    </row>
    <row r="23" spans="1:7" ht="31.5" x14ac:dyDescent="0.25">
      <c r="A23" s="219" t="s">
        <v>24</v>
      </c>
      <c r="B23" s="226" t="s">
        <v>25</v>
      </c>
      <c r="C23" s="219" t="s">
        <v>26</v>
      </c>
      <c r="D23" s="4" t="s">
        <v>11</v>
      </c>
      <c r="E23" s="229" t="s">
        <v>561</v>
      </c>
      <c r="F23" s="222" t="s">
        <v>562</v>
      </c>
      <c r="G23" s="236"/>
    </row>
    <row r="24" spans="1:7" ht="31.5" x14ac:dyDescent="0.25">
      <c r="A24" s="220"/>
      <c r="B24" s="227"/>
      <c r="C24" s="220"/>
      <c r="D24" s="4" t="s">
        <v>23</v>
      </c>
      <c r="E24" s="230"/>
      <c r="F24" s="223"/>
      <c r="G24" s="237"/>
    </row>
    <row r="25" spans="1:7" ht="16.5" thickBot="1" x14ac:dyDescent="0.3">
      <c r="A25" s="221"/>
      <c r="B25" s="228"/>
      <c r="C25" s="221"/>
      <c r="D25" s="6" t="s">
        <v>22</v>
      </c>
      <c r="E25" s="231"/>
      <c r="F25" s="224"/>
      <c r="G25" s="238"/>
    </row>
    <row r="26" spans="1:7" ht="31.5" x14ac:dyDescent="0.25">
      <c r="A26" s="219" t="s">
        <v>452</v>
      </c>
      <c r="B26" s="219" t="s">
        <v>453</v>
      </c>
      <c r="C26" s="219" t="s">
        <v>454</v>
      </c>
      <c r="D26" s="4" t="s">
        <v>11</v>
      </c>
      <c r="E26" s="222" t="s">
        <v>561</v>
      </c>
      <c r="F26" s="222" t="s">
        <v>562</v>
      </c>
      <c r="G26" s="233" t="s">
        <v>558</v>
      </c>
    </row>
    <row r="27" spans="1:7" ht="31.5" x14ac:dyDescent="0.25">
      <c r="A27" s="220"/>
      <c r="B27" s="220"/>
      <c r="C27" s="220"/>
      <c r="D27" s="4" t="s">
        <v>23</v>
      </c>
      <c r="E27" s="223"/>
      <c r="F27" s="223"/>
      <c r="G27" s="234"/>
    </row>
    <row r="28" spans="1:7" ht="15.75" x14ac:dyDescent="0.25">
      <c r="A28" s="220"/>
      <c r="B28" s="220"/>
      <c r="C28" s="220"/>
      <c r="D28" s="4" t="s">
        <v>455</v>
      </c>
      <c r="E28" s="223"/>
      <c r="F28" s="223"/>
      <c r="G28" s="234"/>
    </row>
    <row r="29" spans="1:7" ht="15.75" x14ac:dyDescent="0.25">
      <c r="A29" s="220"/>
      <c r="B29" s="220"/>
      <c r="C29" s="220"/>
      <c r="D29" s="4" t="s">
        <v>34</v>
      </c>
      <c r="E29" s="223"/>
      <c r="F29" s="223"/>
      <c r="G29" s="234"/>
    </row>
    <row r="30" spans="1:7" ht="15.75" customHeight="1" thickBot="1" x14ac:dyDescent="0.3">
      <c r="A30" s="221"/>
      <c r="B30" s="221"/>
      <c r="C30" s="221"/>
      <c r="D30" s="11"/>
      <c r="E30" s="224"/>
      <c r="F30" s="224"/>
      <c r="G30" s="235"/>
    </row>
  </sheetData>
  <mergeCells count="41">
    <mergeCell ref="G16:G19"/>
    <mergeCell ref="A9:A12"/>
    <mergeCell ref="C9:C12"/>
    <mergeCell ref="E9:E12"/>
    <mergeCell ref="F9:F12"/>
    <mergeCell ref="A13:A15"/>
    <mergeCell ref="B13:B15"/>
    <mergeCell ref="A1:F1"/>
    <mergeCell ref="F20:F22"/>
    <mergeCell ref="G26:G30"/>
    <mergeCell ref="G9:G12"/>
    <mergeCell ref="G13:G15"/>
    <mergeCell ref="G20:G22"/>
    <mergeCell ref="G23:G25"/>
    <mergeCell ref="A5:A8"/>
    <mergeCell ref="E5:E8"/>
    <mergeCell ref="F5:F8"/>
    <mergeCell ref="G5:G8"/>
    <mergeCell ref="A16:A19"/>
    <mergeCell ref="B16:B19"/>
    <mergeCell ref="C16:C19"/>
    <mergeCell ref="E16:E19"/>
    <mergeCell ref="F16:F19"/>
    <mergeCell ref="F23:F25"/>
    <mergeCell ref="A2:F2"/>
    <mergeCell ref="A20:A22"/>
    <mergeCell ref="B20:B22"/>
    <mergeCell ref="C20:C22"/>
    <mergeCell ref="E20:E22"/>
    <mergeCell ref="A23:A25"/>
    <mergeCell ref="B23:B25"/>
    <mergeCell ref="C23:C25"/>
    <mergeCell ref="E23:E25"/>
    <mergeCell ref="C13:C15"/>
    <mergeCell ref="E13:E15"/>
    <mergeCell ref="F13:F15"/>
    <mergeCell ref="A26:A30"/>
    <mergeCell ref="B26:B30"/>
    <mergeCell ref="C26:C30"/>
    <mergeCell ref="E26:E30"/>
    <mergeCell ref="F26:F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G5" sqref="G5:G7"/>
    </sheetView>
  </sheetViews>
  <sheetFormatPr baseColWidth="10" defaultRowHeight="15" x14ac:dyDescent="0.25"/>
  <cols>
    <col min="1" max="1" width="34" customWidth="1"/>
    <col min="2" max="2" width="21.5703125" customWidth="1"/>
    <col min="3" max="3" width="21" customWidth="1"/>
    <col min="4" max="4" width="20.7109375" customWidth="1"/>
    <col min="5" max="5" width="18.28515625" customWidth="1"/>
    <col min="6" max="6" width="18.7109375" customWidth="1"/>
    <col min="7" max="7" width="13" customWidth="1"/>
  </cols>
  <sheetData>
    <row r="1" spans="1:7" ht="15.75" x14ac:dyDescent="0.25">
      <c r="A1" s="232" t="s">
        <v>35</v>
      </c>
      <c r="B1" s="232"/>
      <c r="C1" s="232"/>
      <c r="D1" s="232"/>
      <c r="E1" s="232"/>
      <c r="F1" s="232"/>
    </row>
    <row r="2" spans="1:7" ht="15.75" customHeight="1" x14ac:dyDescent="0.25">
      <c r="A2" s="225" t="s">
        <v>36</v>
      </c>
      <c r="B2" s="225"/>
      <c r="C2" s="225"/>
      <c r="D2" s="225"/>
      <c r="E2" s="225"/>
      <c r="F2" s="225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559</v>
      </c>
    </row>
    <row r="5" spans="1:7" ht="47.25" x14ac:dyDescent="0.25">
      <c r="A5" s="239" t="s">
        <v>47</v>
      </c>
      <c r="B5" s="50" t="s">
        <v>48</v>
      </c>
      <c r="C5" s="219" t="s">
        <v>45</v>
      </c>
      <c r="D5" s="50" t="s">
        <v>46</v>
      </c>
      <c r="E5" s="242" t="s">
        <v>561</v>
      </c>
      <c r="F5" s="229" t="s">
        <v>562</v>
      </c>
      <c r="G5" s="233" t="s">
        <v>558</v>
      </c>
    </row>
    <row r="6" spans="1:7" ht="31.5" x14ac:dyDescent="0.25">
      <c r="A6" s="240"/>
      <c r="B6" s="50" t="s">
        <v>49</v>
      </c>
      <c r="C6" s="220"/>
      <c r="D6" s="50" t="s">
        <v>22</v>
      </c>
      <c r="E6" s="243"/>
      <c r="F6" s="230"/>
      <c r="G6" s="234"/>
    </row>
    <row r="7" spans="1:7" ht="32.25" thickBot="1" x14ac:dyDescent="0.3">
      <c r="A7" s="241"/>
      <c r="B7" s="51" t="s">
        <v>50</v>
      </c>
      <c r="C7" s="221"/>
      <c r="D7" s="51" t="s">
        <v>32</v>
      </c>
      <c r="E7" s="244"/>
      <c r="F7" s="231"/>
      <c r="G7" s="235"/>
    </row>
    <row r="8" spans="1:7" ht="31.5" customHeight="1" x14ac:dyDescent="0.25">
      <c r="A8" s="239" t="s">
        <v>457</v>
      </c>
      <c r="B8" s="219" t="s">
        <v>458</v>
      </c>
      <c r="C8" s="219" t="s">
        <v>459</v>
      </c>
      <c r="D8" s="52" t="s">
        <v>11</v>
      </c>
      <c r="E8" s="248" t="s">
        <v>561</v>
      </c>
      <c r="F8" s="222" t="s">
        <v>562</v>
      </c>
      <c r="G8" s="233" t="s">
        <v>558</v>
      </c>
    </row>
    <row r="9" spans="1:7" ht="31.5" x14ac:dyDescent="0.25">
      <c r="A9" s="240"/>
      <c r="B9" s="220"/>
      <c r="C9" s="220"/>
      <c r="D9" s="4" t="s">
        <v>34</v>
      </c>
      <c r="E9" s="253"/>
      <c r="F9" s="223"/>
      <c r="G9" s="234"/>
    </row>
    <row r="10" spans="1:7" ht="15.75" x14ac:dyDescent="0.25">
      <c r="A10" s="240"/>
      <c r="B10" s="220"/>
      <c r="C10" s="220"/>
      <c r="D10" s="4" t="s">
        <v>39</v>
      </c>
      <c r="E10" s="253"/>
      <c r="F10" s="223"/>
      <c r="G10" s="234"/>
    </row>
    <row r="11" spans="1:7" ht="32.25" thickBot="1" x14ac:dyDescent="0.3">
      <c r="A11" s="241"/>
      <c r="B11" s="221"/>
      <c r="C11" s="221"/>
      <c r="D11" s="6" t="s">
        <v>33</v>
      </c>
      <c r="E11" s="249"/>
      <c r="F11" s="224"/>
      <c r="G11" s="235"/>
    </row>
    <row r="12" spans="1:7" ht="31.5" x14ac:dyDescent="0.25">
      <c r="A12" s="239" t="s">
        <v>460</v>
      </c>
      <c r="B12" s="52" t="s">
        <v>461</v>
      </c>
      <c r="C12" s="219" t="s">
        <v>463</v>
      </c>
      <c r="D12" s="52" t="s">
        <v>34</v>
      </c>
      <c r="E12" s="248" t="s">
        <v>561</v>
      </c>
      <c r="F12" s="222" t="s">
        <v>562</v>
      </c>
      <c r="G12" s="233" t="s">
        <v>558</v>
      </c>
    </row>
    <row r="13" spans="1:7" ht="31.5" x14ac:dyDescent="0.25">
      <c r="A13" s="240"/>
      <c r="B13" s="4" t="s">
        <v>462</v>
      </c>
      <c r="C13" s="220"/>
      <c r="D13" s="4" t="s">
        <v>32</v>
      </c>
      <c r="E13" s="253"/>
      <c r="F13" s="223"/>
      <c r="G13" s="234"/>
    </row>
    <row r="14" spans="1:7" ht="31.5" x14ac:dyDescent="0.25">
      <c r="A14" s="240"/>
      <c r="B14" s="10"/>
      <c r="C14" s="220"/>
      <c r="D14" s="4" t="s">
        <v>51</v>
      </c>
      <c r="E14" s="253"/>
      <c r="F14" s="223"/>
      <c r="G14" s="234"/>
    </row>
    <row r="15" spans="1:7" ht="16.5" thickBot="1" x14ac:dyDescent="0.3">
      <c r="A15" s="241"/>
      <c r="B15" s="11"/>
      <c r="C15" s="221"/>
      <c r="D15" s="6"/>
      <c r="E15" s="249"/>
      <c r="F15" s="224"/>
      <c r="G15" s="235"/>
    </row>
    <row r="16" spans="1:7" ht="31.5" x14ac:dyDescent="0.25">
      <c r="A16" s="250" t="s">
        <v>40</v>
      </c>
      <c r="B16" s="219" t="s">
        <v>41</v>
      </c>
      <c r="C16" s="219" t="s">
        <v>42</v>
      </c>
      <c r="D16" s="50" t="s">
        <v>11</v>
      </c>
      <c r="E16" s="242" t="s">
        <v>561</v>
      </c>
      <c r="F16" s="229" t="s">
        <v>562</v>
      </c>
      <c r="G16" s="233" t="s">
        <v>558</v>
      </c>
    </row>
    <row r="17" spans="1:7" ht="15.75" x14ac:dyDescent="0.25">
      <c r="A17" s="251"/>
      <c r="B17" s="220"/>
      <c r="C17" s="220"/>
      <c r="D17" s="50" t="s">
        <v>39</v>
      </c>
      <c r="E17" s="243"/>
      <c r="F17" s="230"/>
      <c r="G17" s="234"/>
    </row>
    <row r="18" spans="1:7" ht="32.25" thickBot="1" x14ac:dyDescent="0.3">
      <c r="A18" s="252"/>
      <c r="B18" s="221"/>
      <c r="C18" s="221"/>
      <c r="D18" s="51" t="s">
        <v>33</v>
      </c>
      <c r="E18" s="244"/>
      <c r="F18" s="231"/>
      <c r="G18" s="235"/>
    </row>
    <row r="19" spans="1:7" ht="47.25" x14ac:dyDescent="0.25">
      <c r="A19" s="226" t="s">
        <v>43</v>
      </c>
      <c r="B19" s="219" t="s">
        <v>44</v>
      </c>
      <c r="C19" s="219" t="s">
        <v>45</v>
      </c>
      <c r="D19" s="50" t="s">
        <v>46</v>
      </c>
      <c r="E19" s="248" t="s">
        <v>561</v>
      </c>
      <c r="F19" s="222" t="s">
        <v>562</v>
      </c>
      <c r="G19" s="233" t="s">
        <v>558</v>
      </c>
    </row>
    <row r="20" spans="1:7" ht="32.25" thickBot="1" x14ac:dyDescent="0.3">
      <c r="A20" s="228"/>
      <c r="B20" s="221"/>
      <c r="C20" s="221"/>
      <c r="D20" s="51" t="s">
        <v>22</v>
      </c>
      <c r="E20" s="249"/>
      <c r="F20" s="224"/>
      <c r="G20" s="235"/>
    </row>
  </sheetData>
  <mergeCells count="30">
    <mergeCell ref="G5:G7"/>
    <mergeCell ref="G8:G11"/>
    <mergeCell ref="G12:G15"/>
    <mergeCell ref="G16:G18"/>
    <mergeCell ref="G19:G20"/>
    <mergeCell ref="A2:F2"/>
    <mergeCell ref="A1:F1"/>
    <mergeCell ref="A12:A15"/>
    <mergeCell ref="C12:C15"/>
    <mergeCell ref="E12:E15"/>
    <mergeCell ref="F12:F15"/>
    <mergeCell ref="F5:F7"/>
    <mergeCell ref="E5:E7"/>
    <mergeCell ref="C5:C7"/>
    <mergeCell ref="A5:A7"/>
    <mergeCell ref="F8:F11"/>
    <mergeCell ref="E8:E11"/>
    <mergeCell ref="C8:C11"/>
    <mergeCell ref="B8:B11"/>
    <mergeCell ref="A8:A11"/>
    <mergeCell ref="A16:A18"/>
    <mergeCell ref="B16:B18"/>
    <mergeCell ref="C16:C18"/>
    <mergeCell ref="E16:E18"/>
    <mergeCell ref="F16:F18"/>
    <mergeCell ref="A19:A20"/>
    <mergeCell ref="B19:B20"/>
    <mergeCell ref="C19:C20"/>
    <mergeCell ref="E19:E20"/>
    <mergeCell ref="F19:F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E11" sqref="E11:E12"/>
    </sheetView>
  </sheetViews>
  <sheetFormatPr baseColWidth="10" defaultRowHeight="15" x14ac:dyDescent="0.25"/>
  <cols>
    <col min="1" max="1" width="36.28515625" customWidth="1"/>
    <col min="2" max="2" width="20.85546875" customWidth="1"/>
    <col min="3" max="3" width="19.5703125" customWidth="1"/>
    <col min="4" max="4" width="18.28515625" customWidth="1"/>
    <col min="5" max="5" width="17.42578125" customWidth="1"/>
    <col min="6" max="6" width="16.5703125" customWidth="1"/>
    <col min="7" max="7" width="13.28515625" customWidth="1"/>
  </cols>
  <sheetData>
    <row r="1" spans="1:7" ht="15.75" x14ac:dyDescent="0.25">
      <c r="A1" s="232" t="s">
        <v>52</v>
      </c>
      <c r="B1" s="232"/>
      <c r="C1" s="232"/>
      <c r="D1" s="232"/>
      <c r="E1" s="232"/>
      <c r="F1" s="232"/>
    </row>
    <row r="2" spans="1:7" ht="15.75" customHeight="1" x14ac:dyDescent="0.25">
      <c r="A2" s="225" t="s">
        <v>53</v>
      </c>
      <c r="B2" s="225"/>
      <c r="C2" s="225"/>
      <c r="D2" s="225"/>
      <c r="E2" s="225"/>
      <c r="F2" s="225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</v>
      </c>
      <c r="G4" s="1" t="s">
        <v>557</v>
      </c>
    </row>
    <row r="5" spans="1:7" ht="31.5" x14ac:dyDescent="0.25">
      <c r="A5" s="239" t="s">
        <v>55</v>
      </c>
      <c r="B5" s="219" t="s">
        <v>56</v>
      </c>
      <c r="C5" s="50" t="s">
        <v>57</v>
      </c>
      <c r="D5" s="50" t="s">
        <v>22</v>
      </c>
      <c r="E5" s="222" t="s">
        <v>561</v>
      </c>
      <c r="F5" s="222" t="s">
        <v>562</v>
      </c>
      <c r="G5" s="254">
        <v>1800000</v>
      </c>
    </row>
    <row r="6" spans="1:7" ht="31.5" x14ac:dyDescent="0.25">
      <c r="A6" s="240"/>
      <c r="B6" s="220"/>
      <c r="C6" s="50" t="s">
        <v>58</v>
      </c>
      <c r="D6" s="50" t="s">
        <v>32</v>
      </c>
      <c r="E6" s="223"/>
      <c r="F6" s="223"/>
      <c r="G6" s="234"/>
    </row>
    <row r="7" spans="1:7" ht="32.25" thickBot="1" x14ac:dyDescent="0.3">
      <c r="A7" s="241"/>
      <c r="B7" s="221"/>
      <c r="C7" s="11"/>
      <c r="D7" s="51" t="s">
        <v>51</v>
      </c>
      <c r="E7" s="224"/>
      <c r="F7" s="224"/>
      <c r="G7" s="235"/>
    </row>
    <row r="8" spans="1:7" ht="47.25" x14ac:dyDescent="0.25">
      <c r="A8" s="219" t="s">
        <v>59</v>
      </c>
      <c r="B8" s="50" t="s">
        <v>48</v>
      </c>
      <c r="C8" s="219" t="s">
        <v>45</v>
      </c>
      <c r="D8" s="50" t="s">
        <v>46</v>
      </c>
      <c r="E8" s="222" t="s">
        <v>561</v>
      </c>
      <c r="F8" s="222" t="s">
        <v>562</v>
      </c>
      <c r="G8" s="233" t="s">
        <v>558</v>
      </c>
    </row>
    <row r="9" spans="1:7" ht="31.5" x14ac:dyDescent="0.25">
      <c r="A9" s="220"/>
      <c r="B9" s="50" t="s">
        <v>49</v>
      </c>
      <c r="C9" s="220"/>
      <c r="D9" s="50" t="s">
        <v>22</v>
      </c>
      <c r="E9" s="223"/>
      <c r="F9" s="223"/>
      <c r="G9" s="234"/>
    </row>
    <row r="10" spans="1:7" ht="32.25" thickBot="1" x14ac:dyDescent="0.3">
      <c r="A10" s="221"/>
      <c r="B10" s="51" t="s">
        <v>50</v>
      </c>
      <c r="C10" s="221"/>
      <c r="D10" s="11"/>
      <c r="E10" s="224"/>
      <c r="F10" s="224"/>
      <c r="G10" s="235"/>
    </row>
    <row r="11" spans="1:7" ht="47.25" x14ac:dyDescent="0.25">
      <c r="A11" s="239" t="s">
        <v>60</v>
      </c>
      <c r="B11" s="219" t="s">
        <v>61</v>
      </c>
      <c r="C11" s="219" t="s">
        <v>62</v>
      </c>
      <c r="D11" s="50" t="s">
        <v>11</v>
      </c>
      <c r="E11" s="222" t="s">
        <v>561</v>
      </c>
      <c r="F11" s="222" t="s">
        <v>562</v>
      </c>
      <c r="G11" s="233" t="s">
        <v>558</v>
      </c>
    </row>
    <row r="12" spans="1:7" ht="32.25" thickBot="1" x14ac:dyDescent="0.3">
      <c r="A12" s="241"/>
      <c r="B12" s="221"/>
      <c r="C12" s="221"/>
      <c r="D12" s="51" t="s">
        <v>22</v>
      </c>
      <c r="E12" s="224"/>
      <c r="F12" s="224"/>
      <c r="G12" s="235"/>
    </row>
    <row r="13" spans="1:7" ht="47.25" x14ac:dyDescent="0.25">
      <c r="A13" s="239" t="s">
        <v>54</v>
      </c>
      <c r="B13" s="50" t="s">
        <v>48</v>
      </c>
      <c r="C13" s="219" t="s">
        <v>45</v>
      </c>
      <c r="D13" s="50" t="s">
        <v>46</v>
      </c>
      <c r="E13" s="222" t="s">
        <v>561</v>
      </c>
      <c r="F13" s="222" t="s">
        <v>562</v>
      </c>
      <c r="G13" s="233" t="s">
        <v>558</v>
      </c>
    </row>
    <row r="14" spans="1:7" ht="31.5" x14ac:dyDescent="0.25">
      <c r="A14" s="240"/>
      <c r="B14" s="50" t="s">
        <v>49</v>
      </c>
      <c r="C14" s="220"/>
      <c r="D14" s="50" t="s">
        <v>22</v>
      </c>
      <c r="E14" s="223"/>
      <c r="F14" s="223"/>
      <c r="G14" s="234"/>
    </row>
    <row r="15" spans="1:7" ht="32.25" thickBot="1" x14ac:dyDescent="0.3">
      <c r="A15" s="241"/>
      <c r="B15" s="51" t="s">
        <v>50</v>
      </c>
      <c r="C15" s="221"/>
      <c r="D15" s="11"/>
      <c r="E15" s="224"/>
      <c r="F15" s="224"/>
      <c r="G15" s="235"/>
    </row>
    <row r="16" spans="1:7" ht="47.25" customHeight="1" x14ac:dyDescent="0.25">
      <c r="A16" s="239" t="s">
        <v>464</v>
      </c>
      <c r="B16" s="219" t="s">
        <v>56</v>
      </c>
      <c r="C16" s="219" t="s">
        <v>465</v>
      </c>
      <c r="D16" s="52" t="s">
        <v>11</v>
      </c>
      <c r="E16" s="229" t="s">
        <v>561</v>
      </c>
      <c r="F16" s="229" t="s">
        <v>562</v>
      </c>
      <c r="G16" s="254">
        <v>1800000</v>
      </c>
    </row>
    <row r="17" spans="1:7" ht="31.5" x14ac:dyDescent="0.25">
      <c r="A17" s="240"/>
      <c r="B17" s="220"/>
      <c r="C17" s="220"/>
      <c r="D17" s="4" t="s">
        <v>22</v>
      </c>
      <c r="E17" s="230"/>
      <c r="F17" s="230"/>
      <c r="G17" s="234"/>
    </row>
    <row r="18" spans="1:7" ht="31.5" x14ac:dyDescent="0.25">
      <c r="A18" s="240"/>
      <c r="B18" s="220"/>
      <c r="C18" s="220"/>
      <c r="D18" s="4" t="s">
        <v>34</v>
      </c>
      <c r="E18" s="230"/>
      <c r="F18" s="230"/>
      <c r="G18" s="234"/>
    </row>
    <row r="19" spans="1:7" ht="16.5" thickBot="1" x14ac:dyDescent="0.3">
      <c r="A19" s="241"/>
      <c r="B19" s="221"/>
      <c r="C19" s="221"/>
      <c r="D19" s="6" t="s">
        <v>32</v>
      </c>
      <c r="E19" s="231"/>
      <c r="F19" s="231"/>
      <c r="G19" s="235"/>
    </row>
  </sheetData>
  <mergeCells count="29">
    <mergeCell ref="G16:G19"/>
    <mergeCell ref="A16:A19"/>
    <mergeCell ref="B16:B19"/>
    <mergeCell ref="C16:C19"/>
    <mergeCell ref="E16:E19"/>
    <mergeCell ref="F16:F19"/>
    <mergeCell ref="A13:A15"/>
    <mergeCell ref="C13:C15"/>
    <mergeCell ref="E13:E15"/>
    <mergeCell ref="F13:F15"/>
    <mergeCell ref="G13:G15"/>
    <mergeCell ref="A8:A10"/>
    <mergeCell ref="C8:C10"/>
    <mergeCell ref="E8:E10"/>
    <mergeCell ref="F8:F10"/>
    <mergeCell ref="A11:A12"/>
    <mergeCell ref="B11:B12"/>
    <mergeCell ref="C11:C12"/>
    <mergeCell ref="A1:F1"/>
    <mergeCell ref="A2:F2"/>
    <mergeCell ref="A5:A7"/>
    <mergeCell ref="B5:B7"/>
    <mergeCell ref="E5:E7"/>
    <mergeCell ref="F5:F7"/>
    <mergeCell ref="E11:E12"/>
    <mergeCell ref="F11:F12"/>
    <mergeCell ref="G5:G7"/>
    <mergeCell ref="G8:G10"/>
    <mergeCell ref="G11: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6" sqref="F26"/>
    </sheetView>
  </sheetViews>
  <sheetFormatPr baseColWidth="10" defaultRowHeight="15" x14ac:dyDescent="0.25"/>
  <cols>
    <col min="1" max="1" width="32.5703125" customWidth="1"/>
    <col min="2" max="2" width="23.28515625" customWidth="1"/>
    <col min="3" max="3" width="20.5703125" customWidth="1"/>
    <col min="4" max="4" width="21.5703125" customWidth="1"/>
    <col min="5" max="5" width="18.7109375" customWidth="1"/>
    <col min="6" max="6" width="20.7109375" customWidth="1"/>
    <col min="7" max="7" width="13.42578125" customWidth="1"/>
  </cols>
  <sheetData>
    <row r="1" spans="1:7" ht="15.75" x14ac:dyDescent="0.25">
      <c r="A1" s="232" t="s">
        <v>63</v>
      </c>
      <c r="B1" s="232"/>
      <c r="C1" s="232"/>
      <c r="D1" s="232"/>
      <c r="E1" s="232"/>
      <c r="F1" s="232"/>
    </row>
    <row r="2" spans="1:7" ht="15.75" customHeight="1" x14ac:dyDescent="0.25">
      <c r="A2" s="225" t="s">
        <v>64</v>
      </c>
      <c r="B2" s="225"/>
      <c r="C2" s="225"/>
      <c r="D2" s="225"/>
      <c r="E2" s="225"/>
      <c r="F2" s="225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</v>
      </c>
      <c r="G4" s="1" t="s">
        <v>557</v>
      </c>
    </row>
    <row r="5" spans="1:7" ht="31.5" x14ac:dyDescent="0.25">
      <c r="A5" s="239" t="s">
        <v>469</v>
      </c>
      <c r="B5" s="4" t="s">
        <v>48</v>
      </c>
      <c r="C5" s="219" t="s">
        <v>70</v>
      </c>
      <c r="D5" s="4" t="s">
        <v>22</v>
      </c>
      <c r="E5" s="222" t="s">
        <v>561</v>
      </c>
      <c r="F5" s="222" t="s">
        <v>562</v>
      </c>
      <c r="G5" s="233" t="s">
        <v>558</v>
      </c>
    </row>
    <row r="6" spans="1:7" ht="31.5" x14ac:dyDescent="0.25">
      <c r="A6" s="240"/>
      <c r="B6" s="4" t="s">
        <v>49</v>
      </c>
      <c r="C6" s="220"/>
      <c r="D6" s="4" t="s">
        <v>34</v>
      </c>
      <c r="E6" s="223"/>
      <c r="F6" s="223"/>
      <c r="G6" s="234"/>
    </row>
    <row r="7" spans="1:7" ht="32.25" thickBot="1" x14ac:dyDescent="0.3">
      <c r="A7" s="241"/>
      <c r="B7" s="6" t="s">
        <v>50</v>
      </c>
      <c r="C7" s="221"/>
      <c r="D7" s="6" t="s">
        <v>32</v>
      </c>
      <c r="E7" s="224"/>
      <c r="F7" s="224"/>
      <c r="G7" s="235"/>
    </row>
    <row r="8" spans="1:7" ht="31.5" x14ac:dyDescent="0.25">
      <c r="A8" s="239" t="s">
        <v>67</v>
      </c>
      <c r="B8" s="219" t="s">
        <v>68</v>
      </c>
      <c r="C8" s="219" t="s">
        <v>69</v>
      </c>
      <c r="D8" s="50" t="s">
        <v>11</v>
      </c>
      <c r="E8" s="222" t="s">
        <v>561</v>
      </c>
      <c r="F8" s="222" t="s">
        <v>562</v>
      </c>
      <c r="G8" s="233" t="s">
        <v>558</v>
      </c>
    </row>
    <row r="9" spans="1:7" ht="32.25" thickBot="1" x14ac:dyDescent="0.3">
      <c r="A9" s="241"/>
      <c r="B9" s="221"/>
      <c r="C9" s="221"/>
      <c r="D9" s="51" t="s">
        <v>22</v>
      </c>
      <c r="E9" s="224"/>
      <c r="F9" s="224"/>
      <c r="G9" s="235"/>
    </row>
    <row r="10" spans="1:7" ht="31.5" x14ac:dyDescent="0.25">
      <c r="A10" s="239" t="s">
        <v>71</v>
      </c>
      <c r="B10" s="219" t="s">
        <v>72</v>
      </c>
      <c r="C10" s="219" t="s">
        <v>73</v>
      </c>
      <c r="D10" s="50" t="s">
        <v>34</v>
      </c>
      <c r="E10" s="222" t="s">
        <v>561</v>
      </c>
      <c r="F10" s="222" t="s">
        <v>562</v>
      </c>
      <c r="G10" s="233" t="s">
        <v>558</v>
      </c>
    </row>
    <row r="11" spans="1:7" ht="16.5" thickBot="1" x14ac:dyDescent="0.3">
      <c r="A11" s="241"/>
      <c r="B11" s="221"/>
      <c r="C11" s="221"/>
      <c r="D11" s="51" t="s">
        <v>32</v>
      </c>
      <c r="E11" s="224"/>
      <c r="F11" s="224"/>
      <c r="G11" s="235"/>
    </row>
    <row r="12" spans="1:7" ht="31.5" x14ac:dyDescent="0.25">
      <c r="A12" s="219" t="s">
        <v>74</v>
      </c>
      <c r="B12" s="219" t="s">
        <v>75</v>
      </c>
      <c r="C12" s="219" t="s">
        <v>70</v>
      </c>
      <c r="D12" s="50" t="s">
        <v>11</v>
      </c>
      <c r="E12" s="229" t="s">
        <v>561</v>
      </c>
      <c r="F12" s="229" t="s">
        <v>562</v>
      </c>
      <c r="G12" s="234" t="s">
        <v>558</v>
      </c>
    </row>
    <row r="13" spans="1:7" ht="31.5" x14ac:dyDescent="0.25">
      <c r="A13" s="220"/>
      <c r="B13" s="220"/>
      <c r="C13" s="220"/>
      <c r="D13" s="50" t="s">
        <v>22</v>
      </c>
      <c r="E13" s="230"/>
      <c r="F13" s="230"/>
      <c r="G13" s="234"/>
    </row>
    <row r="14" spans="1:7" ht="31.5" x14ac:dyDescent="0.25">
      <c r="A14" s="220"/>
      <c r="B14" s="220"/>
      <c r="C14" s="220"/>
      <c r="D14" s="50" t="s">
        <v>34</v>
      </c>
      <c r="E14" s="230"/>
      <c r="F14" s="230"/>
      <c r="G14" s="234"/>
    </row>
    <row r="15" spans="1:7" ht="16.5" thickBot="1" x14ac:dyDescent="0.3">
      <c r="A15" s="221"/>
      <c r="B15" s="221"/>
      <c r="C15" s="221"/>
      <c r="D15" s="51" t="s">
        <v>32</v>
      </c>
      <c r="E15" s="231"/>
      <c r="F15" s="231"/>
      <c r="G15" s="235"/>
    </row>
    <row r="16" spans="1:7" ht="31.5" x14ac:dyDescent="0.25">
      <c r="A16" s="219" t="s">
        <v>466</v>
      </c>
      <c r="B16" s="219" t="s">
        <v>467</v>
      </c>
      <c r="C16" s="219" t="s">
        <v>468</v>
      </c>
      <c r="D16" s="52" t="s">
        <v>11</v>
      </c>
      <c r="E16" s="229" t="s">
        <v>561</v>
      </c>
      <c r="F16" s="229" t="s">
        <v>562</v>
      </c>
      <c r="G16" s="234" t="s">
        <v>558</v>
      </c>
    </row>
    <row r="17" spans="1:7" ht="31.5" x14ac:dyDescent="0.25">
      <c r="A17" s="220"/>
      <c r="B17" s="220"/>
      <c r="C17" s="220"/>
      <c r="D17" s="4" t="s">
        <v>22</v>
      </c>
      <c r="E17" s="230"/>
      <c r="F17" s="230"/>
      <c r="G17" s="234"/>
    </row>
    <row r="18" spans="1:7" ht="31.5" x14ac:dyDescent="0.25">
      <c r="A18" s="220"/>
      <c r="B18" s="220"/>
      <c r="C18" s="220"/>
      <c r="D18" s="4" t="s">
        <v>34</v>
      </c>
      <c r="E18" s="230"/>
      <c r="F18" s="230"/>
      <c r="G18" s="234"/>
    </row>
    <row r="19" spans="1:7" ht="16.5" thickBot="1" x14ac:dyDescent="0.3">
      <c r="A19" s="221"/>
      <c r="B19" s="221"/>
      <c r="C19" s="221"/>
      <c r="D19" s="6" t="s">
        <v>32</v>
      </c>
      <c r="E19" s="231"/>
      <c r="F19" s="231"/>
      <c r="G19" s="235"/>
    </row>
    <row r="20" spans="1:7" ht="31.5" x14ac:dyDescent="0.25">
      <c r="A20" s="239" t="s">
        <v>65</v>
      </c>
      <c r="B20" s="219" t="s">
        <v>44</v>
      </c>
      <c r="C20" s="219" t="s">
        <v>66</v>
      </c>
      <c r="D20" s="50" t="s">
        <v>11</v>
      </c>
      <c r="E20" s="222" t="s">
        <v>561</v>
      </c>
      <c r="F20" s="222" t="s">
        <v>562</v>
      </c>
      <c r="G20" s="233" t="s">
        <v>558</v>
      </c>
    </row>
    <row r="21" spans="1:7" ht="32.25" thickBot="1" x14ac:dyDescent="0.3">
      <c r="A21" s="241"/>
      <c r="B21" s="221"/>
      <c r="C21" s="221"/>
      <c r="D21" s="51" t="s">
        <v>22</v>
      </c>
      <c r="E21" s="224"/>
      <c r="F21" s="224"/>
      <c r="G21" s="235"/>
    </row>
  </sheetData>
  <mergeCells count="37">
    <mergeCell ref="G16:G19"/>
    <mergeCell ref="A20:A21"/>
    <mergeCell ref="B20:B21"/>
    <mergeCell ref="C20:C21"/>
    <mergeCell ref="E20:E21"/>
    <mergeCell ref="F20:F21"/>
    <mergeCell ref="G20:G21"/>
    <mergeCell ref="A16:A19"/>
    <mergeCell ref="B16:B19"/>
    <mergeCell ref="C16:C19"/>
    <mergeCell ref="E16:E19"/>
    <mergeCell ref="F16:F19"/>
    <mergeCell ref="G12:G15"/>
    <mergeCell ref="G5:G7"/>
    <mergeCell ref="G8:G9"/>
    <mergeCell ref="G10:G11"/>
    <mergeCell ref="A2:F2"/>
    <mergeCell ref="A8:A9"/>
    <mergeCell ref="B8:B9"/>
    <mergeCell ref="C8:C9"/>
    <mergeCell ref="E8:E9"/>
    <mergeCell ref="F8:F9"/>
    <mergeCell ref="A10:A11"/>
    <mergeCell ref="B10:B11"/>
    <mergeCell ref="C10:C11"/>
    <mergeCell ref="E10:E11"/>
    <mergeCell ref="F10:F11"/>
    <mergeCell ref="A12:A15"/>
    <mergeCell ref="B12:B15"/>
    <mergeCell ref="C12:C15"/>
    <mergeCell ref="E12:E15"/>
    <mergeCell ref="F12:F15"/>
    <mergeCell ref="A1:F1"/>
    <mergeCell ref="A5:A7"/>
    <mergeCell ref="C5:C7"/>
    <mergeCell ref="E5:E7"/>
    <mergeCell ref="F5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D23" sqref="D23"/>
    </sheetView>
  </sheetViews>
  <sheetFormatPr baseColWidth="10" defaultRowHeight="15" x14ac:dyDescent="0.25"/>
  <cols>
    <col min="1" max="1" width="35" customWidth="1"/>
    <col min="2" max="2" width="19.7109375" customWidth="1"/>
    <col min="3" max="3" width="21.5703125" customWidth="1"/>
    <col min="4" max="4" width="22.42578125" customWidth="1"/>
    <col min="5" max="5" width="18.28515625" customWidth="1"/>
    <col min="6" max="6" width="15.7109375" customWidth="1"/>
    <col min="7" max="7" width="14" customWidth="1"/>
  </cols>
  <sheetData>
    <row r="1" spans="1:7" ht="15.75" x14ac:dyDescent="0.25">
      <c r="A1" s="256" t="s">
        <v>76</v>
      </c>
      <c r="B1" s="256"/>
      <c r="C1" s="256"/>
      <c r="D1" s="256"/>
      <c r="E1" s="256"/>
      <c r="F1" s="256"/>
    </row>
    <row r="2" spans="1:7" ht="15.75" customHeight="1" x14ac:dyDescent="0.25">
      <c r="A2" s="255" t="s">
        <v>77</v>
      </c>
      <c r="B2" s="255"/>
      <c r="C2" s="255"/>
      <c r="D2" s="255"/>
      <c r="E2" s="255"/>
      <c r="F2" s="255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557</v>
      </c>
    </row>
    <row r="5" spans="1:7" ht="31.5" x14ac:dyDescent="0.25">
      <c r="A5" s="239" t="s">
        <v>82</v>
      </c>
      <c r="B5" s="219" t="s">
        <v>79</v>
      </c>
      <c r="C5" s="219" t="s">
        <v>83</v>
      </c>
      <c r="D5" s="50" t="s">
        <v>11</v>
      </c>
      <c r="E5" s="229" t="s">
        <v>561</v>
      </c>
      <c r="F5" s="229" t="s">
        <v>562</v>
      </c>
      <c r="G5" s="233" t="s">
        <v>558</v>
      </c>
    </row>
    <row r="6" spans="1:7" ht="15.75" x14ac:dyDescent="0.25">
      <c r="A6" s="240"/>
      <c r="B6" s="220"/>
      <c r="C6" s="220"/>
      <c r="D6" s="50" t="s">
        <v>13</v>
      </c>
      <c r="E6" s="230"/>
      <c r="F6" s="230"/>
      <c r="G6" s="234"/>
    </row>
    <row r="7" spans="1:7" ht="31.5" x14ac:dyDescent="0.25">
      <c r="A7" s="240"/>
      <c r="B7" s="220"/>
      <c r="C7" s="220"/>
      <c r="D7" s="50" t="s">
        <v>34</v>
      </c>
      <c r="E7" s="230"/>
      <c r="F7" s="230"/>
      <c r="G7" s="234"/>
    </row>
    <row r="8" spans="1:7" ht="15.75" x14ac:dyDescent="0.25">
      <c r="A8" s="240"/>
      <c r="B8" s="220"/>
      <c r="C8" s="220"/>
      <c r="D8" s="50" t="s">
        <v>32</v>
      </c>
      <c r="E8" s="230"/>
      <c r="F8" s="230"/>
      <c r="G8" s="234"/>
    </row>
    <row r="9" spans="1:7" ht="16.5" customHeight="1" thickBot="1" x14ac:dyDescent="0.3">
      <c r="A9" s="241"/>
      <c r="B9" s="221"/>
      <c r="C9" s="221"/>
      <c r="D9" s="51" t="s">
        <v>51</v>
      </c>
      <c r="E9" s="231"/>
      <c r="F9" s="231"/>
      <c r="G9" s="235"/>
    </row>
    <row r="10" spans="1:7" ht="141" customHeight="1" x14ac:dyDescent="0.25">
      <c r="A10" s="239" t="s">
        <v>86</v>
      </c>
      <c r="B10" s="219" t="s">
        <v>87</v>
      </c>
      <c r="C10" s="219" t="s">
        <v>88</v>
      </c>
      <c r="D10" s="50" t="s">
        <v>11</v>
      </c>
      <c r="E10" s="222" t="s">
        <v>561</v>
      </c>
      <c r="F10" s="222" t="s">
        <v>562</v>
      </c>
      <c r="G10" s="233" t="s">
        <v>558</v>
      </c>
    </row>
    <row r="11" spans="1:7" ht="15" customHeight="1" x14ac:dyDescent="0.25">
      <c r="A11" s="240"/>
      <c r="B11" s="220"/>
      <c r="C11" s="220"/>
      <c r="D11" s="50"/>
      <c r="E11" s="223"/>
      <c r="F11" s="223"/>
      <c r="G11" s="234"/>
    </row>
    <row r="12" spans="1:7" ht="15.75" customHeight="1" thickBot="1" x14ac:dyDescent="0.3">
      <c r="A12" s="241"/>
      <c r="B12" s="221"/>
      <c r="C12" s="221"/>
      <c r="D12" s="51"/>
      <c r="E12" s="224"/>
      <c r="F12" s="224"/>
      <c r="G12" s="235"/>
    </row>
    <row r="13" spans="1:7" ht="31.5" x14ac:dyDescent="0.25">
      <c r="A13" s="250" t="s">
        <v>470</v>
      </c>
      <c r="B13" s="219" t="s">
        <v>471</v>
      </c>
      <c r="C13" s="226" t="s">
        <v>83</v>
      </c>
      <c r="D13" s="52" t="s">
        <v>34</v>
      </c>
      <c r="E13" s="222" t="s">
        <v>561</v>
      </c>
      <c r="F13" s="222" t="s">
        <v>562</v>
      </c>
      <c r="G13" s="233" t="s">
        <v>558</v>
      </c>
    </row>
    <row r="14" spans="1:7" ht="15.75" x14ac:dyDescent="0.25">
      <c r="A14" s="251"/>
      <c r="B14" s="220"/>
      <c r="C14" s="227"/>
      <c r="D14" s="4" t="s">
        <v>32</v>
      </c>
      <c r="E14" s="223"/>
      <c r="F14" s="223"/>
      <c r="G14" s="234"/>
    </row>
    <row r="15" spans="1:7" ht="16.5" thickBot="1" x14ac:dyDescent="0.3">
      <c r="A15" s="252"/>
      <c r="B15" s="221"/>
      <c r="C15" s="228"/>
      <c r="D15" s="6" t="s">
        <v>51</v>
      </c>
      <c r="E15" s="224"/>
      <c r="F15" s="224"/>
      <c r="G15" s="235"/>
    </row>
    <row r="16" spans="1:7" ht="31.5" x14ac:dyDescent="0.25">
      <c r="A16" s="219" t="s">
        <v>472</v>
      </c>
      <c r="B16" s="219" t="s">
        <v>473</v>
      </c>
      <c r="C16" s="226" t="s">
        <v>88</v>
      </c>
      <c r="D16" s="52" t="s">
        <v>11</v>
      </c>
      <c r="E16" s="222" t="s">
        <v>561</v>
      </c>
      <c r="F16" s="222" t="s">
        <v>562</v>
      </c>
      <c r="G16" s="233" t="s">
        <v>558</v>
      </c>
    </row>
    <row r="17" spans="1:7" ht="15.75" x14ac:dyDescent="0.25">
      <c r="A17" s="220"/>
      <c r="B17" s="220"/>
      <c r="C17" s="227"/>
      <c r="D17" s="4" t="s">
        <v>13</v>
      </c>
      <c r="E17" s="223"/>
      <c r="F17" s="223"/>
      <c r="G17" s="234"/>
    </row>
    <row r="18" spans="1:7" ht="16.5" thickBot="1" x14ac:dyDescent="0.3">
      <c r="A18" s="221"/>
      <c r="B18" s="221"/>
      <c r="C18" s="228"/>
      <c r="D18" s="6"/>
      <c r="E18" s="224"/>
      <c r="F18" s="224"/>
      <c r="G18" s="235"/>
    </row>
    <row r="19" spans="1:7" ht="31.5" x14ac:dyDescent="0.25">
      <c r="A19" s="239" t="s">
        <v>78</v>
      </c>
      <c r="B19" s="219" t="s">
        <v>79</v>
      </c>
      <c r="C19" s="50" t="s">
        <v>80</v>
      </c>
      <c r="D19" s="50" t="s">
        <v>11</v>
      </c>
      <c r="E19" s="229" t="s">
        <v>561</v>
      </c>
      <c r="F19" s="229" t="s">
        <v>562</v>
      </c>
      <c r="G19" s="233" t="s">
        <v>558</v>
      </c>
    </row>
    <row r="20" spans="1:7" ht="31.5" x14ac:dyDescent="0.25">
      <c r="A20" s="240"/>
      <c r="B20" s="220"/>
      <c r="C20" s="50" t="s">
        <v>81</v>
      </c>
      <c r="D20" s="50" t="s">
        <v>13</v>
      </c>
      <c r="E20" s="230"/>
      <c r="F20" s="230"/>
      <c r="G20" s="234"/>
    </row>
    <row r="21" spans="1:7" ht="31.5" x14ac:dyDescent="0.25">
      <c r="A21" s="240"/>
      <c r="B21" s="220"/>
      <c r="C21" s="10"/>
      <c r="D21" s="50" t="s">
        <v>34</v>
      </c>
      <c r="E21" s="230"/>
      <c r="F21" s="230"/>
      <c r="G21" s="234"/>
    </row>
    <row r="22" spans="1:7" ht="15.75" x14ac:dyDescent="0.25">
      <c r="A22" s="240"/>
      <c r="B22" s="220"/>
      <c r="C22" s="10"/>
      <c r="D22" s="50" t="s">
        <v>32</v>
      </c>
      <c r="E22" s="230"/>
      <c r="F22" s="230"/>
      <c r="G22" s="234"/>
    </row>
    <row r="23" spans="1:7" ht="16.5" thickBot="1" x14ac:dyDescent="0.3">
      <c r="A23" s="241"/>
      <c r="B23" s="221"/>
      <c r="C23" s="11"/>
      <c r="D23" s="51" t="s">
        <v>51</v>
      </c>
      <c r="E23" s="231"/>
      <c r="F23" s="231"/>
      <c r="G23" s="235"/>
    </row>
    <row r="24" spans="1:7" ht="31.5" x14ac:dyDescent="0.25">
      <c r="A24" s="219" t="s">
        <v>84</v>
      </c>
      <c r="B24" s="219" t="s">
        <v>79</v>
      </c>
      <c r="C24" s="219" t="s">
        <v>85</v>
      </c>
      <c r="D24" s="50" t="s">
        <v>11</v>
      </c>
      <c r="E24" s="222" t="s">
        <v>561</v>
      </c>
      <c r="F24" s="222" t="s">
        <v>562</v>
      </c>
      <c r="G24" s="233" t="s">
        <v>558</v>
      </c>
    </row>
    <row r="25" spans="1:7" ht="15.75" x14ac:dyDescent="0.25">
      <c r="A25" s="220"/>
      <c r="B25" s="220"/>
      <c r="C25" s="220"/>
      <c r="D25" s="50" t="s">
        <v>13</v>
      </c>
      <c r="E25" s="223"/>
      <c r="F25" s="223"/>
      <c r="G25" s="234"/>
    </row>
    <row r="26" spans="1:7" ht="37.5" customHeight="1" thickBot="1" x14ac:dyDescent="0.3">
      <c r="A26" s="221"/>
      <c r="B26" s="221"/>
      <c r="C26" s="221"/>
      <c r="D26" s="51"/>
      <c r="E26" s="224"/>
      <c r="F26" s="224"/>
      <c r="G26" s="235"/>
    </row>
  </sheetData>
  <mergeCells count="37">
    <mergeCell ref="G24:G26"/>
    <mergeCell ref="A24:A26"/>
    <mergeCell ref="B24:B26"/>
    <mergeCell ref="C24:C26"/>
    <mergeCell ref="E24:E26"/>
    <mergeCell ref="F24:F26"/>
    <mergeCell ref="A19:A23"/>
    <mergeCell ref="B19:B23"/>
    <mergeCell ref="E19:E23"/>
    <mergeCell ref="F19:F23"/>
    <mergeCell ref="G19:G23"/>
    <mergeCell ref="G16:G18"/>
    <mergeCell ref="G5:G9"/>
    <mergeCell ref="G10:G12"/>
    <mergeCell ref="G13:G15"/>
    <mergeCell ref="A16:A18"/>
    <mergeCell ref="B16:B18"/>
    <mergeCell ref="C16:C18"/>
    <mergeCell ref="E16:E18"/>
    <mergeCell ref="F16:F18"/>
    <mergeCell ref="A13:A15"/>
    <mergeCell ref="B13:B15"/>
    <mergeCell ref="C13:C15"/>
    <mergeCell ref="E13:E15"/>
    <mergeCell ref="F13:F15"/>
    <mergeCell ref="A5:A9"/>
    <mergeCell ref="B5:B9"/>
    <mergeCell ref="C5:C9"/>
    <mergeCell ref="E5:E9"/>
    <mergeCell ref="F5:F9"/>
    <mergeCell ref="A2:F2"/>
    <mergeCell ref="A1:F1"/>
    <mergeCell ref="A10:A12"/>
    <mergeCell ref="B10:B12"/>
    <mergeCell ref="C10:C12"/>
    <mergeCell ref="E10:E12"/>
    <mergeCell ref="F10:F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K14" sqref="K14"/>
    </sheetView>
  </sheetViews>
  <sheetFormatPr baseColWidth="10" defaultRowHeight="15" x14ac:dyDescent="0.25"/>
  <cols>
    <col min="1" max="1" width="43.42578125" customWidth="1"/>
    <col min="2" max="2" width="27.42578125" customWidth="1"/>
    <col min="3" max="3" width="28.140625" customWidth="1"/>
    <col min="4" max="4" width="25" customWidth="1"/>
    <col min="5" max="5" width="20.140625" customWidth="1"/>
    <col min="6" max="6" width="19" customWidth="1"/>
    <col min="7" max="7" width="15.5703125" customWidth="1"/>
  </cols>
  <sheetData>
    <row r="3" spans="1:7" ht="15.75" x14ac:dyDescent="0.25">
      <c r="A3" s="256" t="s">
        <v>89</v>
      </c>
      <c r="B3" s="256"/>
      <c r="C3" s="256"/>
      <c r="D3" s="256"/>
      <c r="E3" s="256"/>
      <c r="F3" s="256"/>
    </row>
    <row r="4" spans="1:7" ht="41.25" customHeight="1" x14ac:dyDescent="0.25">
      <c r="A4" s="12" t="s">
        <v>90</v>
      </c>
    </row>
    <row r="5" spans="1:7" ht="15.75" thickBot="1" x14ac:dyDescent="0.3"/>
    <row r="6" spans="1:7" ht="32.25" thickBot="1" x14ac:dyDescent="0.3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1" t="s">
        <v>557</v>
      </c>
    </row>
    <row r="7" spans="1:7" ht="30.75" customHeight="1" x14ac:dyDescent="0.25">
      <c r="A7" s="219" t="s">
        <v>477</v>
      </c>
      <c r="B7" s="219" t="s">
        <v>478</v>
      </c>
      <c r="C7" s="226" t="s">
        <v>479</v>
      </c>
      <c r="D7" s="52" t="s">
        <v>480</v>
      </c>
      <c r="E7" s="222" t="s">
        <v>561</v>
      </c>
      <c r="F7" s="222" t="s">
        <v>562</v>
      </c>
      <c r="G7" s="233" t="s">
        <v>558</v>
      </c>
    </row>
    <row r="8" spans="1:7" ht="15.75" x14ac:dyDescent="0.25">
      <c r="A8" s="220"/>
      <c r="B8" s="220"/>
      <c r="C8" s="227"/>
      <c r="D8" s="4" t="s">
        <v>32</v>
      </c>
      <c r="E8" s="223"/>
      <c r="F8" s="223"/>
      <c r="G8" s="234"/>
    </row>
    <row r="9" spans="1:7" ht="16.5" thickBot="1" x14ac:dyDescent="0.3">
      <c r="A9" s="221"/>
      <c r="B9" s="221"/>
      <c r="C9" s="228"/>
      <c r="D9" s="6" t="s">
        <v>51</v>
      </c>
      <c r="E9" s="224"/>
      <c r="F9" s="224"/>
      <c r="G9" s="235"/>
    </row>
    <row r="10" spans="1:7" ht="31.5" x14ac:dyDescent="0.25">
      <c r="A10" s="250" t="s">
        <v>94</v>
      </c>
      <c r="B10" s="219" t="s">
        <v>95</v>
      </c>
      <c r="C10" s="219" t="s">
        <v>96</v>
      </c>
      <c r="D10" s="50" t="s">
        <v>46</v>
      </c>
      <c r="E10" s="222" t="s">
        <v>561</v>
      </c>
      <c r="F10" s="222" t="s">
        <v>562</v>
      </c>
      <c r="G10" s="233" t="s">
        <v>558</v>
      </c>
    </row>
    <row r="11" spans="1:7" ht="15.75" x14ac:dyDescent="0.25">
      <c r="A11" s="251"/>
      <c r="B11" s="220"/>
      <c r="C11" s="220"/>
      <c r="D11" s="50" t="s">
        <v>18</v>
      </c>
      <c r="E11" s="223"/>
      <c r="F11" s="223"/>
      <c r="G11" s="234"/>
    </row>
    <row r="12" spans="1:7" ht="16.5" thickBot="1" x14ac:dyDescent="0.3">
      <c r="A12" s="252"/>
      <c r="B12" s="221"/>
      <c r="C12" s="221"/>
      <c r="D12" s="51" t="s">
        <v>22</v>
      </c>
      <c r="E12" s="224"/>
      <c r="F12" s="224"/>
      <c r="G12" s="235"/>
    </row>
    <row r="13" spans="1:7" ht="48" thickBot="1" x14ac:dyDescent="0.3">
      <c r="A13" s="165" t="s">
        <v>97</v>
      </c>
      <c r="B13" s="51" t="s">
        <v>98</v>
      </c>
      <c r="C13" s="51" t="s">
        <v>99</v>
      </c>
      <c r="D13" s="51" t="s">
        <v>100</v>
      </c>
      <c r="E13" s="56" t="s">
        <v>561</v>
      </c>
      <c r="F13" s="56" t="s">
        <v>562</v>
      </c>
      <c r="G13" s="167">
        <v>34673000</v>
      </c>
    </row>
    <row r="14" spans="1:7" ht="48" thickBot="1" x14ac:dyDescent="0.3">
      <c r="A14" s="165" t="s">
        <v>101</v>
      </c>
      <c r="B14" s="51" t="s">
        <v>102</v>
      </c>
      <c r="C14" s="51" t="s">
        <v>103</v>
      </c>
      <c r="D14" s="51" t="s">
        <v>100</v>
      </c>
      <c r="E14" s="56" t="s">
        <v>561</v>
      </c>
      <c r="F14" s="56" t="s">
        <v>562</v>
      </c>
      <c r="G14" s="167">
        <v>8446315</v>
      </c>
    </row>
    <row r="15" spans="1:7" ht="31.5" x14ac:dyDescent="0.25">
      <c r="A15" s="219" t="s">
        <v>104</v>
      </c>
      <c r="B15" s="219" t="s">
        <v>105</v>
      </c>
      <c r="C15" s="219" t="s">
        <v>106</v>
      </c>
      <c r="D15" s="50" t="s">
        <v>107</v>
      </c>
      <c r="E15" s="229" t="s">
        <v>561</v>
      </c>
      <c r="F15" s="229" t="s">
        <v>562</v>
      </c>
      <c r="G15" s="233" t="s">
        <v>558</v>
      </c>
    </row>
    <row r="16" spans="1:7" ht="15.75" x14ac:dyDescent="0.25">
      <c r="A16" s="220"/>
      <c r="B16" s="220"/>
      <c r="C16" s="220"/>
      <c r="D16" s="50" t="s">
        <v>18</v>
      </c>
      <c r="E16" s="230"/>
      <c r="F16" s="230"/>
      <c r="G16" s="234"/>
    </row>
    <row r="17" spans="1:7" ht="16.5" thickBot="1" x14ac:dyDescent="0.3">
      <c r="A17" s="221"/>
      <c r="B17" s="221"/>
      <c r="C17" s="221"/>
      <c r="D17" s="51" t="s">
        <v>108</v>
      </c>
      <c r="E17" s="231"/>
      <c r="F17" s="231"/>
      <c r="G17" s="235"/>
    </row>
    <row r="18" spans="1:7" ht="15.75" customHeight="1" x14ac:dyDescent="0.25">
      <c r="A18" s="259" t="s">
        <v>474</v>
      </c>
      <c r="B18" s="219" t="s">
        <v>475</v>
      </c>
      <c r="C18" s="219" t="s">
        <v>476</v>
      </c>
      <c r="D18" s="52" t="s">
        <v>11</v>
      </c>
      <c r="E18" s="229" t="s">
        <v>561</v>
      </c>
      <c r="F18" s="229" t="s">
        <v>562</v>
      </c>
      <c r="G18" s="233" t="s">
        <v>558</v>
      </c>
    </row>
    <row r="19" spans="1:7" ht="15.75" x14ac:dyDescent="0.25">
      <c r="A19" s="260"/>
      <c r="B19" s="220"/>
      <c r="C19" s="220"/>
      <c r="D19" s="4" t="s">
        <v>13</v>
      </c>
      <c r="E19" s="230"/>
      <c r="F19" s="230"/>
      <c r="G19" s="234"/>
    </row>
    <row r="20" spans="1:7" ht="15.75" x14ac:dyDescent="0.25">
      <c r="A20" s="260"/>
      <c r="B20" s="220"/>
      <c r="C20" s="220"/>
      <c r="D20" s="4" t="s">
        <v>34</v>
      </c>
      <c r="E20" s="230"/>
      <c r="F20" s="230"/>
      <c r="G20" s="234"/>
    </row>
    <row r="21" spans="1:7" ht="15.75" x14ac:dyDescent="0.25">
      <c r="A21" s="260"/>
      <c r="B21" s="220"/>
      <c r="C21" s="220"/>
      <c r="D21" s="4" t="s">
        <v>32</v>
      </c>
      <c r="E21" s="230"/>
      <c r="F21" s="230"/>
      <c r="G21" s="234"/>
    </row>
    <row r="22" spans="1:7" ht="16.5" thickBot="1" x14ac:dyDescent="0.3">
      <c r="A22" s="261"/>
      <c r="B22" s="221"/>
      <c r="C22" s="221"/>
      <c r="D22" s="6" t="s">
        <v>51</v>
      </c>
      <c r="E22" s="231"/>
      <c r="F22" s="231"/>
      <c r="G22" s="235"/>
    </row>
    <row r="23" spans="1:7" ht="31.5" x14ac:dyDescent="0.25">
      <c r="A23" s="250" t="s">
        <v>91</v>
      </c>
      <c r="B23" s="219" t="s">
        <v>92</v>
      </c>
      <c r="C23" s="219" t="s">
        <v>93</v>
      </c>
      <c r="D23" s="50" t="s">
        <v>46</v>
      </c>
      <c r="E23" s="222" t="s">
        <v>561</v>
      </c>
      <c r="F23" s="222" t="s">
        <v>562</v>
      </c>
      <c r="G23" s="257" t="s">
        <v>558</v>
      </c>
    </row>
    <row r="24" spans="1:7" ht="16.5" thickBot="1" x14ac:dyDescent="0.3">
      <c r="A24" s="252"/>
      <c r="B24" s="221"/>
      <c r="C24" s="221"/>
      <c r="D24" s="51" t="s">
        <v>18</v>
      </c>
      <c r="E24" s="224"/>
      <c r="F24" s="224"/>
      <c r="G24" s="258"/>
    </row>
  </sheetData>
  <mergeCells count="31">
    <mergeCell ref="C15:C17"/>
    <mergeCell ref="E15:E17"/>
    <mergeCell ref="F15:F17"/>
    <mergeCell ref="G18:G22"/>
    <mergeCell ref="A23:A24"/>
    <mergeCell ref="B23:B24"/>
    <mergeCell ref="C23:C24"/>
    <mergeCell ref="E23:E24"/>
    <mergeCell ref="F23:F24"/>
    <mergeCell ref="G23:G24"/>
    <mergeCell ref="A18:A22"/>
    <mergeCell ref="B18:B22"/>
    <mergeCell ref="C18:C22"/>
    <mergeCell ref="E18:E22"/>
    <mergeCell ref="F18:F22"/>
    <mergeCell ref="A3:F3"/>
    <mergeCell ref="G7:G9"/>
    <mergeCell ref="G10:G12"/>
    <mergeCell ref="G15:G17"/>
    <mergeCell ref="A7:A9"/>
    <mergeCell ref="B7:B9"/>
    <mergeCell ref="C7:C9"/>
    <mergeCell ref="E7:E9"/>
    <mergeCell ref="F7:F9"/>
    <mergeCell ref="A10:A12"/>
    <mergeCell ref="B10:B12"/>
    <mergeCell ref="C10:C12"/>
    <mergeCell ref="E10:E12"/>
    <mergeCell ref="F10:F12"/>
    <mergeCell ref="A15:A17"/>
    <mergeCell ref="B15:B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J39" sqref="J39"/>
    </sheetView>
  </sheetViews>
  <sheetFormatPr baseColWidth="10" defaultRowHeight="15" x14ac:dyDescent="0.25"/>
  <cols>
    <col min="1" max="1" width="31.85546875" customWidth="1"/>
    <col min="2" max="2" width="23" customWidth="1"/>
    <col min="3" max="3" width="27.140625" customWidth="1"/>
    <col min="4" max="4" width="22.140625" customWidth="1"/>
    <col min="5" max="5" width="21.28515625" customWidth="1"/>
    <col min="6" max="6" width="18.5703125" customWidth="1"/>
    <col min="7" max="7" width="14.28515625" customWidth="1"/>
    <col min="10" max="10" width="12.140625" bestFit="1" customWidth="1"/>
  </cols>
  <sheetData>
    <row r="1" spans="1:7" ht="15.75" x14ac:dyDescent="0.25">
      <c r="A1" s="232" t="s">
        <v>109</v>
      </c>
      <c r="B1" s="232"/>
      <c r="C1" s="232"/>
      <c r="D1" s="232"/>
      <c r="E1" s="232"/>
      <c r="F1" s="232"/>
    </row>
    <row r="2" spans="1:7" ht="15.75" customHeight="1" x14ac:dyDescent="0.25">
      <c r="A2" s="225" t="s">
        <v>110</v>
      </c>
      <c r="B2" s="225"/>
      <c r="C2" s="225"/>
      <c r="D2" s="225"/>
      <c r="E2" s="225"/>
      <c r="F2" s="225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557</v>
      </c>
    </row>
    <row r="5" spans="1:7" ht="31.5" x14ac:dyDescent="0.25">
      <c r="A5" s="265" t="s">
        <v>481</v>
      </c>
      <c r="B5" s="226" t="s">
        <v>482</v>
      </c>
      <c r="C5" s="52" t="s">
        <v>483</v>
      </c>
      <c r="D5" s="226" t="s">
        <v>124</v>
      </c>
      <c r="E5" s="267" t="s">
        <v>561</v>
      </c>
      <c r="F5" s="267" t="s">
        <v>562</v>
      </c>
      <c r="G5" s="233" t="s">
        <v>558</v>
      </c>
    </row>
    <row r="6" spans="1:7" ht="32.25" thickBot="1" x14ac:dyDescent="0.3">
      <c r="A6" s="266"/>
      <c r="B6" s="228"/>
      <c r="C6" s="6" t="s">
        <v>484</v>
      </c>
      <c r="D6" s="228"/>
      <c r="E6" s="268"/>
      <c r="F6" s="268"/>
      <c r="G6" s="235"/>
    </row>
    <row r="7" spans="1:7" ht="15.75" x14ac:dyDescent="0.25">
      <c r="A7" s="226" t="s">
        <v>485</v>
      </c>
      <c r="B7" s="226" t="s">
        <v>486</v>
      </c>
      <c r="C7" s="4" t="s">
        <v>123</v>
      </c>
      <c r="D7" s="226" t="s">
        <v>124</v>
      </c>
      <c r="E7" s="269" t="s">
        <v>561</v>
      </c>
      <c r="F7" s="269" t="s">
        <v>562</v>
      </c>
      <c r="G7" s="262">
        <v>200000</v>
      </c>
    </row>
    <row r="8" spans="1:7" ht="15.75" x14ac:dyDescent="0.25">
      <c r="A8" s="227"/>
      <c r="B8" s="227"/>
      <c r="C8" s="4" t="s">
        <v>114</v>
      </c>
      <c r="D8" s="227"/>
      <c r="E8" s="270"/>
      <c r="F8" s="270"/>
      <c r="G8" s="263"/>
    </row>
    <row r="9" spans="1:7" ht="15.75" x14ac:dyDescent="0.25">
      <c r="A9" s="227"/>
      <c r="B9" s="227"/>
      <c r="C9" s="4" t="s">
        <v>116</v>
      </c>
      <c r="D9" s="227"/>
      <c r="E9" s="270"/>
      <c r="F9" s="270"/>
      <c r="G9" s="263"/>
    </row>
    <row r="10" spans="1:7" ht="16.5" thickBot="1" x14ac:dyDescent="0.3">
      <c r="A10" s="228"/>
      <c r="B10" s="228"/>
      <c r="C10" s="6" t="s">
        <v>117</v>
      </c>
      <c r="D10" s="228"/>
      <c r="E10" s="271"/>
      <c r="F10" s="271"/>
      <c r="G10" s="264"/>
    </row>
    <row r="11" spans="1:7" ht="15.75" x14ac:dyDescent="0.25">
      <c r="A11" s="272" t="s">
        <v>111</v>
      </c>
      <c r="B11" s="219" t="s">
        <v>112</v>
      </c>
      <c r="C11" s="50" t="s">
        <v>113</v>
      </c>
      <c r="D11" s="219" t="s">
        <v>118</v>
      </c>
      <c r="E11" s="222" t="s">
        <v>561</v>
      </c>
      <c r="F11" s="222" t="s">
        <v>562</v>
      </c>
      <c r="G11" s="262">
        <v>275000</v>
      </c>
    </row>
    <row r="12" spans="1:7" ht="15.75" x14ac:dyDescent="0.25">
      <c r="A12" s="273"/>
      <c r="B12" s="220"/>
      <c r="C12" s="50" t="s">
        <v>114</v>
      </c>
      <c r="D12" s="220"/>
      <c r="E12" s="223"/>
      <c r="F12" s="223"/>
      <c r="G12" s="263"/>
    </row>
    <row r="13" spans="1:7" ht="15.75" x14ac:dyDescent="0.25">
      <c r="A13" s="273"/>
      <c r="B13" s="220"/>
      <c r="C13" s="50" t="s">
        <v>115</v>
      </c>
      <c r="D13" s="220"/>
      <c r="E13" s="223"/>
      <c r="F13" s="223"/>
      <c r="G13" s="263"/>
    </row>
    <row r="14" spans="1:7" ht="15.75" x14ac:dyDescent="0.25">
      <c r="A14" s="273"/>
      <c r="B14" s="220"/>
      <c r="C14" s="50" t="s">
        <v>116</v>
      </c>
      <c r="D14" s="220"/>
      <c r="E14" s="223"/>
      <c r="F14" s="223"/>
      <c r="G14" s="263"/>
    </row>
    <row r="15" spans="1:7" ht="16.5" thickBot="1" x14ac:dyDescent="0.3">
      <c r="A15" s="274"/>
      <c r="B15" s="221"/>
      <c r="C15" s="51" t="s">
        <v>117</v>
      </c>
      <c r="D15" s="221"/>
      <c r="E15" s="224"/>
      <c r="F15" s="224"/>
      <c r="G15" s="264"/>
    </row>
    <row r="16" spans="1:7" ht="15.75" x14ac:dyDescent="0.25">
      <c r="A16" s="239" t="s">
        <v>119</v>
      </c>
      <c r="B16" s="219" t="s">
        <v>120</v>
      </c>
      <c r="C16" s="50" t="s">
        <v>113</v>
      </c>
      <c r="D16" s="219" t="s">
        <v>118</v>
      </c>
      <c r="E16" s="222" t="s">
        <v>561</v>
      </c>
      <c r="F16" s="222" t="s">
        <v>562</v>
      </c>
      <c r="G16" s="262">
        <v>700000</v>
      </c>
    </row>
    <row r="17" spans="1:10" ht="15.75" x14ac:dyDescent="0.25">
      <c r="A17" s="240"/>
      <c r="B17" s="220"/>
      <c r="C17" s="50" t="s">
        <v>114</v>
      </c>
      <c r="D17" s="220"/>
      <c r="E17" s="223"/>
      <c r="F17" s="223"/>
      <c r="G17" s="263"/>
    </row>
    <row r="18" spans="1:10" ht="15.75" x14ac:dyDescent="0.25">
      <c r="A18" s="240"/>
      <c r="B18" s="220"/>
      <c r="C18" s="50" t="s">
        <v>115</v>
      </c>
      <c r="D18" s="220"/>
      <c r="E18" s="223"/>
      <c r="F18" s="223"/>
      <c r="G18" s="263"/>
    </row>
    <row r="19" spans="1:10" ht="15.75" x14ac:dyDescent="0.25">
      <c r="A19" s="240"/>
      <c r="B19" s="220"/>
      <c r="C19" s="50" t="s">
        <v>116</v>
      </c>
      <c r="D19" s="220"/>
      <c r="E19" s="223"/>
      <c r="F19" s="223"/>
      <c r="G19" s="263"/>
    </row>
    <row r="20" spans="1:10" ht="16.5" thickBot="1" x14ac:dyDescent="0.3">
      <c r="A20" s="241"/>
      <c r="B20" s="221"/>
      <c r="C20" s="51" t="s">
        <v>117</v>
      </c>
      <c r="D20" s="221"/>
      <c r="E20" s="224"/>
      <c r="F20" s="224"/>
      <c r="G20" s="264"/>
    </row>
    <row r="21" spans="1:10" ht="15.75" x14ac:dyDescent="0.25">
      <c r="A21" s="219" t="s">
        <v>121</v>
      </c>
      <c r="B21" s="219" t="s">
        <v>122</v>
      </c>
      <c r="C21" s="50" t="s">
        <v>123</v>
      </c>
      <c r="D21" s="50" t="s">
        <v>18</v>
      </c>
      <c r="E21" s="222" t="s">
        <v>561</v>
      </c>
      <c r="F21" s="222" t="s">
        <v>562</v>
      </c>
      <c r="G21" s="262">
        <v>300000</v>
      </c>
    </row>
    <row r="22" spans="1:10" ht="31.5" x14ac:dyDescent="0.25">
      <c r="A22" s="220"/>
      <c r="B22" s="220"/>
      <c r="C22" s="50" t="s">
        <v>114</v>
      </c>
      <c r="D22" s="50" t="s">
        <v>124</v>
      </c>
      <c r="E22" s="223"/>
      <c r="F22" s="223"/>
      <c r="G22" s="263"/>
    </row>
    <row r="23" spans="1:10" ht="15.75" x14ac:dyDescent="0.25">
      <c r="A23" s="220"/>
      <c r="B23" s="220"/>
      <c r="C23" s="50" t="s">
        <v>116</v>
      </c>
      <c r="D23" s="10"/>
      <c r="E23" s="223"/>
      <c r="F23" s="223"/>
      <c r="G23" s="263"/>
    </row>
    <row r="24" spans="1:10" ht="16.5" thickBot="1" x14ac:dyDescent="0.3">
      <c r="A24" s="221"/>
      <c r="B24" s="221"/>
      <c r="C24" s="51" t="s">
        <v>117</v>
      </c>
      <c r="D24" s="11"/>
      <c r="E24" s="224"/>
      <c r="F24" s="224"/>
      <c r="G24" s="264"/>
    </row>
    <row r="25" spans="1:10" ht="31.5" x14ac:dyDescent="0.25">
      <c r="A25" s="239" t="s">
        <v>125</v>
      </c>
      <c r="B25" s="219" t="s">
        <v>120</v>
      </c>
      <c r="C25" s="50" t="s">
        <v>113</v>
      </c>
      <c r="D25" s="50" t="s">
        <v>11</v>
      </c>
      <c r="E25" s="222" t="s">
        <v>561</v>
      </c>
      <c r="F25" s="222" t="s">
        <v>562</v>
      </c>
      <c r="G25" s="262">
        <v>450000</v>
      </c>
    </row>
    <row r="26" spans="1:10" ht="15.75" x14ac:dyDescent="0.25">
      <c r="A26" s="240"/>
      <c r="B26" s="220"/>
      <c r="C26" s="50" t="s">
        <v>114</v>
      </c>
      <c r="D26" s="50" t="s">
        <v>18</v>
      </c>
      <c r="E26" s="223"/>
      <c r="F26" s="223"/>
      <c r="G26" s="263"/>
    </row>
    <row r="27" spans="1:10" ht="31.5" x14ac:dyDescent="0.25">
      <c r="A27" s="240"/>
      <c r="B27" s="220"/>
      <c r="C27" s="50" t="s">
        <v>126</v>
      </c>
      <c r="D27" s="50" t="s">
        <v>124</v>
      </c>
      <c r="E27" s="223"/>
      <c r="F27" s="223"/>
      <c r="G27" s="263"/>
    </row>
    <row r="28" spans="1:10" ht="15.75" x14ac:dyDescent="0.25">
      <c r="A28" s="240"/>
      <c r="B28" s="220"/>
      <c r="C28" s="50" t="s">
        <v>116</v>
      </c>
      <c r="D28" s="10"/>
      <c r="E28" s="223"/>
      <c r="F28" s="223"/>
      <c r="G28" s="263"/>
      <c r="J28" s="166"/>
    </row>
    <row r="29" spans="1:10" ht="16.5" thickBot="1" x14ac:dyDescent="0.3">
      <c r="A29" s="241"/>
      <c r="B29" s="221"/>
      <c r="C29" s="51" t="s">
        <v>117</v>
      </c>
      <c r="D29" s="11"/>
      <c r="E29" s="224"/>
      <c r="F29" s="224"/>
      <c r="G29" s="264"/>
    </row>
    <row r="30" spans="1:10" ht="15.75" x14ac:dyDescent="0.25">
      <c r="A30" s="219" t="s">
        <v>127</v>
      </c>
      <c r="B30" s="219" t="s">
        <v>128</v>
      </c>
      <c r="C30" s="50" t="s">
        <v>113</v>
      </c>
      <c r="D30" s="219" t="s">
        <v>124</v>
      </c>
      <c r="E30" s="222" t="s">
        <v>561</v>
      </c>
      <c r="F30" s="222" t="s">
        <v>562</v>
      </c>
      <c r="G30" s="262">
        <v>100000</v>
      </c>
    </row>
    <row r="31" spans="1:10" ht="15.75" x14ac:dyDescent="0.25">
      <c r="A31" s="220"/>
      <c r="B31" s="220"/>
      <c r="C31" s="50" t="s">
        <v>114</v>
      </c>
      <c r="D31" s="220"/>
      <c r="E31" s="223"/>
      <c r="F31" s="223"/>
      <c r="G31" s="263"/>
    </row>
    <row r="32" spans="1:10" ht="15.75" x14ac:dyDescent="0.25">
      <c r="A32" s="220"/>
      <c r="B32" s="220"/>
      <c r="C32" s="50" t="s">
        <v>115</v>
      </c>
      <c r="D32" s="220"/>
      <c r="E32" s="223"/>
      <c r="F32" s="223"/>
      <c r="G32" s="263"/>
    </row>
    <row r="33" spans="1:7" ht="15.75" x14ac:dyDescent="0.25">
      <c r="A33" s="220"/>
      <c r="B33" s="220"/>
      <c r="C33" s="50" t="s">
        <v>116</v>
      </c>
      <c r="D33" s="220"/>
      <c r="E33" s="223"/>
      <c r="F33" s="223"/>
      <c r="G33" s="263"/>
    </row>
    <row r="34" spans="1:7" ht="16.5" thickBot="1" x14ac:dyDescent="0.3">
      <c r="A34" s="221"/>
      <c r="B34" s="221"/>
      <c r="C34" s="51" t="s">
        <v>117</v>
      </c>
      <c r="D34" s="221"/>
      <c r="E34" s="224"/>
      <c r="F34" s="224"/>
      <c r="G34" s="264"/>
    </row>
  </sheetData>
  <mergeCells count="42">
    <mergeCell ref="A30:A34"/>
    <mergeCell ref="B30:B34"/>
    <mergeCell ref="D30:D34"/>
    <mergeCell ref="E30:E34"/>
    <mergeCell ref="F30:F34"/>
    <mergeCell ref="A21:A24"/>
    <mergeCell ref="B21:B24"/>
    <mergeCell ref="E21:E24"/>
    <mergeCell ref="F21:F24"/>
    <mergeCell ref="A25:A29"/>
    <mergeCell ref="B25:B29"/>
    <mergeCell ref="E25:E29"/>
    <mergeCell ref="F25:F29"/>
    <mergeCell ref="A16:A20"/>
    <mergeCell ref="B16:B20"/>
    <mergeCell ref="D16:D20"/>
    <mergeCell ref="E16:E20"/>
    <mergeCell ref="F16:F20"/>
    <mergeCell ref="A11:A15"/>
    <mergeCell ref="B11:B15"/>
    <mergeCell ref="D11:D15"/>
    <mergeCell ref="E11:E15"/>
    <mergeCell ref="F11:F15"/>
    <mergeCell ref="A7:A10"/>
    <mergeCell ref="B7:B10"/>
    <mergeCell ref="D7:D10"/>
    <mergeCell ref="E7:E10"/>
    <mergeCell ref="F7:F10"/>
    <mergeCell ref="A1:F1"/>
    <mergeCell ref="A2:F2"/>
    <mergeCell ref="A5:A6"/>
    <mergeCell ref="B5:B6"/>
    <mergeCell ref="D5:D6"/>
    <mergeCell ref="E5:E6"/>
    <mergeCell ref="F5:F6"/>
    <mergeCell ref="G25:G29"/>
    <mergeCell ref="G30:G34"/>
    <mergeCell ref="G5:G6"/>
    <mergeCell ref="G7:G10"/>
    <mergeCell ref="G11:G15"/>
    <mergeCell ref="G16:G20"/>
    <mergeCell ref="G21:G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11" sqref="I11"/>
    </sheetView>
  </sheetViews>
  <sheetFormatPr baseColWidth="10" defaultRowHeight="15" x14ac:dyDescent="0.25"/>
  <cols>
    <col min="1" max="1" width="31.7109375" customWidth="1"/>
    <col min="2" max="2" width="25" customWidth="1"/>
    <col min="3" max="3" width="22.7109375" customWidth="1"/>
    <col min="4" max="4" width="21.7109375" customWidth="1"/>
    <col min="5" max="5" width="18.5703125" customWidth="1"/>
    <col min="6" max="6" width="18.7109375" customWidth="1"/>
    <col min="7" max="7" width="14.140625" customWidth="1"/>
  </cols>
  <sheetData>
    <row r="1" spans="1:7" ht="15.75" x14ac:dyDescent="0.25">
      <c r="A1" s="232" t="s">
        <v>129</v>
      </c>
      <c r="B1" s="232"/>
      <c r="C1" s="232"/>
      <c r="D1" s="232"/>
      <c r="E1" s="232"/>
      <c r="F1" s="232"/>
    </row>
    <row r="2" spans="1:7" ht="17.25" customHeight="1" x14ac:dyDescent="0.25">
      <c r="A2" s="255" t="s">
        <v>130</v>
      </c>
      <c r="B2" s="255"/>
      <c r="C2" s="255"/>
      <c r="D2" s="255"/>
      <c r="E2" s="255"/>
      <c r="F2" s="255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557</v>
      </c>
    </row>
    <row r="5" spans="1:7" ht="47.25" x14ac:dyDescent="0.25">
      <c r="A5" s="219" t="s">
        <v>487</v>
      </c>
      <c r="B5" s="219" t="s">
        <v>488</v>
      </c>
      <c r="C5" s="226" t="s">
        <v>489</v>
      </c>
      <c r="D5" s="52" t="s">
        <v>149</v>
      </c>
      <c r="E5" s="267" t="s">
        <v>561</v>
      </c>
      <c r="F5" s="267" t="s">
        <v>562</v>
      </c>
      <c r="G5" s="275">
        <v>88150000</v>
      </c>
    </row>
    <row r="6" spans="1:7" ht="31.5" x14ac:dyDescent="0.25">
      <c r="A6" s="220"/>
      <c r="B6" s="220"/>
      <c r="C6" s="227"/>
      <c r="D6" s="4" t="s">
        <v>108</v>
      </c>
      <c r="E6" s="281"/>
      <c r="F6" s="281"/>
      <c r="G6" s="276"/>
    </row>
    <row r="7" spans="1:7" ht="32.25" thickBot="1" x14ac:dyDescent="0.3">
      <c r="A7" s="221"/>
      <c r="B7" s="221"/>
      <c r="C7" s="228"/>
      <c r="D7" s="6" t="s">
        <v>150</v>
      </c>
      <c r="E7" s="268"/>
      <c r="F7" s="268"/>
      <c r="G7" s="276"/>
    </row>
    <row r="8" spans="1:7" ht="47.25" x14ac:dyDescent="0.25">
      <c r="A8" s="226" t="s">
        <v>490</v>
      </c>
      <c r="B8" s="226" t="s">
        <v>491</v>
      </c>
      <c r="C8" s="52" t="s">
        <v>492</v>
      </c>
      <c r="D8" s="52" t="s">
        <v>149</v>
      </c>
      <c r="E8" s="269" t="s">
        <v>561</v>
      </c>
      <c r="F8" s="269" t="s">
        <v>562</v>
      </c>
      <c r="G8" s="276"/>
    </row>
    <row r="9" spans="1:7" ht="16.5" thickBot="1" x14ac:dyDescent="0.3">
      <c r="A9" s="228"/>
      <c r="B9" s="228"/>
      <c r="C9" s="6" t="s">
        <v>493</v>
      </c>
      <c r="D9" s="6" t="s">
        <v>18</v>
      </c>
      <c r="E9" s="271"/>
      <c r="F9" s="271"/>
      <c r="G9" s="276"/>
    </row>
    <row r="10" spans="1:7" ht="31.5" x14ac:dyDescent="0.25">
      <c r="A10" s="239" t="s">
        <v>131</v>
      </c>
      <c r="B10" s="219" t="s">
        <v>132</v>
      </c>
      <c r="C10" s="50" t="s">
        <v>133</v>
      </c>
      <c r="D10" s="219" t="s">
        <v>136</v>
      </c>
      <c r="E10" s="267" t="s">
        <v>561</v>
      </c>
      <c r="F10" s="267" t="s">
        <v>562</v>
      </c>
      <c r="G10" s="276"/>
    </row>
    <row r="11" spans="1:7" ht="47.25" x14ac:dyDescent="0.25">
      <c r="A11" s="240"/>
      <c r="B11" s="220"/>
      <c r="C11" s="50" t="s">
        <v>134</v>
      </c>
      <c r="D11" s="220"/>
      <c r="E11" s="281"/>
      <c r="F11" s="281"/>
      <c r="G11" s="276"/>
    </row>
    <row r="12" spans="1:7" ht="32.25" thickBot="1" x14ac:dyDescent="0.3">
      <c r="A12" s="241"/>
      <c r="B12" s="221"/>
      <c r="C12" s="51" t="s">
        <v>135</v>
      </c>
      <c r="D12" s="221"/>
      <c r="E12" s="268"/>
      <c r="F12" s="268"/>
      <c r="G12" s="276"/>
    </row>
    <row r="13" spans="1:7" ht="31.5" x14ac:dyDescent="0.25">
      <c r="A13" s="239" t="s">
        <v>137</v>
      </c>
      <c r="B13" s="219" t="s">
        <v>138</v>
      </c>
      <c r="C13" s="50" t="s">
        <v>139</v>
      </c>
      <c r="D13" s="219" t="s">
        <v>136</v>
      </c>
      <c r="E13" s="222" t="s">
        <v>561</v>
      </c>
      <c r="F13" s="222" t="s">
        <v>562</v>
      </c>
      <c r="G13" s="276"/>
    </row>
    <row r="14" spans="1:7" ht="32.25" thickBot="1" x14ac:dyDescent="0.3">
      <c r="A14" s="241"/>
      <c r="B14" s="221"/>
      <c r="C14" s="51" t="s">
        <v>140</v>
      </c>
      <c r="D14" s="221"/>
      <c r="E14" s="224"/>
      <c r="F14" s="224"/>
      <c r="G14" s="276"/>
    </row>
    <row r="15" spans="1:7" ht="63.75" thickBot="1" x14ac:dyDescent="0.3">
      <c r="A15" s="55" t="s">
        <v>141</v>
      </c>
      <c r="B15" s="51" t="s">
        <v>142</v>
      </c>
      <c r="C15" s="51" t="s">
        <v>143</v>
      </c>
      <c r="D15" s="51" t="s">
        <v>136</v>
      </c>
      <c r="E15" s="56" t="s">
        <v>561</v>
      </c>
      <c r="F15" s="56" t="s">
        <v>562</v>
      </c>
      <c r="G15" s="276"/>
    </row>
    <row r="16" spans="1:7" ht="48" thickBot="1" x14ac:dyDescent="0.3">
      <c r="A16" s="54" t="s">
        <v>144</v>
      </c>
      <c r="B16" s="51" t="s">
        <v>145</v>
      </c>
      <c r="C16" s="51" t="s">
        <v>146</v>
      </c>
      <c r="D16" s="51" t="s">
        <v>136</v>
      </c>
      <c r="E16" s="56" t="s">
        <v>561</v>
      </c>
      <c r="F16" s="56" t="s">
        <v>562</v>
      </c>
      <c r="G16" s="276"/>
    </row>
    <row r="17" spans="1:7" ht="15.75" x14ac:dyDescent="0.25">
      <c r="A17" s="239" t="s">
        <v>147</v>
      </c>
      <c r="B17" s="219" t="s">
        <v>148</v>
      </c>
      <c r="C17" s="50" t="s">
        <v>113</v>
      </c>
      <c r="D17" s="219" t="s">
        <v>136</v>
      </c>
      <c r="E17" s="229" t="s">
        <v>561</v>
      </c>
      <c r="F17" s="229" t="s">
        <v>562</v>
      </c>
      <c r="G17" s="276"/>
    </row>
    <row r="18" spans="1:7" ht="31.5" x14ac:dyDescent="0.25">
      <c r="A18" s="240"/>
      <c r="B18" s="220"/>
      <c r="C18" s="50" t="s">
        <v>114</v>
      </c>
      <c r="D18" s="220"/>
      <c r="E18" s="230"/>
      <c r="F18" s="230"/>
      <c r="G18" s="276"/>
    </row>
    <row r="19" spans="1:7" ht="16.5" thickBot="1" x14ac:dyDescent="0.3">
      <c r="A19" s="241"/>
      <c r="B19" s="221"/>
      <c r="C19" s="51" t="s">
        <v>117</v>
      </c>
      <c r="D19" s="221"/>
      <c r="E19" s="231"/>
      <c r="F19" s="231"/>
      <c r="G19" s="276"/>
    </row>
    <row r="20" spans="1:7" ht="47.25" x14ac:dyDescent="0.25">
      <c r="A20" s="259" t="s">
        <v>151</v>
      </c>
      <c r="B20" s="259" t="s">
        <v>152</v>
      </c>
      <c r="C20" s="259" t="s">
        <v>153</v>
      </c>
      <c r="D20" s="57" t="s">
        <v>149</v>
      </c>
      <c r="E20" s="278" t="s">
        <v>561</v>
      </c>
      <c r="F20" s="278" t="s">
        <v>562</v>
      </c>
      <c r="G20" s="276"/>
    </row>
    <row r="21" spans="1:7" ht="31.5" x14ac:dyDescent="0.25">
      <c r="A21" s="260"/>
      <c r="B21" s="260"/>
      <c r="C21" s="260"/>
      <c r="D21" s="57" t="s">
        <v>108</v>
      </c>
      <c r="E21" s="279"/>
      <c r="F21" s="279"/>
      <c r="G21" s="276"/>
    </row>
    <row r="22" spans="1:7" ht="32.25" thickBot="1" x14ac:dyDescent="0.3">
      <c r="A22" s="261"/>
      <c r="B22" s="261"/>
      <c r="C22" s="261"/>
      <c r="D22" s="58" t="s">
        <v>150</v>
      </c>
      <c r="E22" s="280"/>
      <c r="F22" s="280"/>
      <c r="G22" s="277"/>
    </row>
  </sheetData>
  <mergeCells count="32">
    <mergeCell ref="A1:F1"/>
    <mergeCell ref="A2:F2"/>
    <mergeCell ref="A5:A7"/>
    <mergeCell ref="B5:B7"/>
    <mergeCell ref="C5:C7"/>
    <mergeCell ref="E5:E7"/>
    <mergeCell ref="F5:F7"/>
    <mergeCell ref="A8:A9"/>
    <mergeCell ref="B8:B9"/>
    <mergeCell ref="E8:E9"/>
    <mergeCell ref="F8:F9"/>
    <mergeCell ref="A10:A12"/>
    <mergeCell ref="B10:B12"/>
    <mergeCell ref="D10:D12"/>
    <mergeCell ref="E10:E12"/>
    <mergeCell ref="F10:F12"/>
    <mergeCell ref="G5:G22"/>
    <mergeCell ref="A20:A22"/>
    <mergeCell ref="B20:B22"/>
    <mergeCell ref="C20:C22"/>
    <mergeCell ref="E20:E22"/>
    <mergeCell ref="F20:F22"/>
    <mergeCell ref="A17:A19"/>
    <mergeCell ref="B17:B19"/>
    <mergeCell ref="D17:D19"/>
    <mergeCell ref="E17:E19"/>
    <mergeCell ref="F17:F19"/>
    <mergeCell ref="A13:A14"/>
    <mergeCell ref="B13:B14"/>
    <mergeCell ref="D13:D14"/>
    <mergeCell ref="E13:E14"/>
    <mergeCell ref="F13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1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Plan</vt:lpstr>
      <vt:lpstr>Hoja10</vt:lpstr>
      <vt:lpstr>Pres. Ingresos y Gatos 2020</vt:lpstr>
      <vt:lpstr>Pres.Gastos de Capital 2020 </vt:lpstr>
      <vt:lpstr>'Pres. Ingresos y Gatos 2020'!Área_de_impresión</vt:lpstr>
      <vt:lpstr>'Pres.Gastos de Capital 2020 '!Área_de_impresión</vt:lpstr>
      <vt:lpstr>'Pres.Gastos de Capital 2020 '!Excel_BuiltIn_Print_Area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Fernando Guzman</dc:creator>
  <cp:lastModifiedBy>Cesar Fernando Guzman</cp:lastModifiedBy>
  <cp:lastPrinted>2019-12-30T14:20:57Z</cp:lastPrinted>
  <dcterms:created xsi:type="dcterms:W3CDTF">2018-10-08T16:19:25Z</dcterms:created>
  <dcterms:modified xsi:type="dcterms:W3CDTF">2019-12-31T13:21:33Z</dcterms:modified>
</cp:coreProperties>
</file>