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Resumen Ejecutivo" sheetId="1" r:id="rId1"/>
    <sheet name="% Ejec. Sucursales y Regionales" sheetId="2" r:id="rId2"/>
    <sheet name="Comparativo Formalizaciones" sheetId="3" r:id="rId3"/>
    <sheet name="Comp. Desembolso-Recuperación" sheetId="4" r:id="rId4"/>
    <sheet name="Form. por Suc. y Sub-sectores" sheetId="5" r:id="rId5"/>
    <sheet name="Formalizado por Rubros" sheetId="6" r:id="rId6"/>
    <sheet name="Desem-Cobros Suc. y Subsectores" sheetId="7" r:id="rId7"/>
    <sheet name="Desem-cobros por Rubros" sheetId="8" r:id="rId8"/>
    <sheet name="TASA 0% por Sucursal" sheetId="9" r:id="rId9"/>
    <sheet name="Tasa 0% por RUBROS" sheetId="10" r:id="rId10"/>
    <sheet name="Estadisticas Mensuales" sheetId="11" r:id="rId11"/>
  </sheets>
  <externalReferences>
    <externalReference r:id="rId14"/>
    <externalReference r:id="rId15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1">'% Ejec. Sucursales y Regionales'!$A$1:$P$49</definedName>
    <definedName name="_xlnm.Print_Area" localSheetId="3">'Comp. Desembolso-Recuperación'!$A$1:$I$46</definedName>
    <definedName name="_xlnm.Print_Area" localSheetId="2">'Comparativo Formalizaciones'!$A$1:$M$48</definedName>
    <definedName name="_xlnm.Print_Area" localSheetId="7">'Desem-cobros por Rubros'!$A$1:$D$57</definedName>
    <definedName name="_xlnm.Print_Area" localSheetId="6">'Desem-Cobros Suc. y Subsectores'!$A$1:$O$47</definedName>
    <definedName name="_xlnm.Print_Area" localSheetId="4">'Form. por Suc. y Sub-sectores'!$A$1:$O$47</definedName>
    <definedName name="_xlnm.Print_Area" localSheetId="5">'Formalizado por Rubros'!$A$1:$I$58</definedName>
    <definedName name="_xlnm.Print_Area" localSheetId="0">'Resumen Ejecutivo'!$A$1:$C$22</definedName>
    <definedName name="_xlnm.Print_Area" localSheetId="9">'Tasa 0% por RUBROS'!$A$1:$D$74</definedName>
    <definedName name="_xlnm.Print_Area" localSheetId="8">'TASA 0% por Sucursal'!$A$1:$F$45</definedName>
    <definedName name="BB">'[1]AG'!#REF!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<sst xmlns="http://schemas.openxmlformats.org/spreadsheetml/2006/main" count="673" uniqueCount="272">
  <si>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</si>
  <si>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</si>
  <si>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</si>
  <si>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</si>
  <si>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</si>
  <si>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</si>
  <si>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</si>
  <si>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</si>
  <si>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</si>
  <si>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</si>
  <si>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</si>
  <si>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</si>
  <si>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</si>
  <si>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</si>
  <si>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</si>
  <si>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</si>
  <si>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</si>
  <si>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</si>
  <si>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</si>
  <si>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</si>
  <si>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</si>
  <si>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</si>
  <si>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</si>
  <si>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</si>
  <si>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</si>
  <si>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</si>
  <si>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</si>
  <si>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</si>
  <si>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</si>
  <si>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</si>
  <si>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</si>
  <si>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</si>
  <si>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</si>
  <si>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</si>
  <si>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</si>
  <si>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</si>
  <si>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</si>
  <si>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</si>
  <si>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</si>
  <si>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</si>
  <si>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</si>
  <si>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</si>
  <si>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</si>
  <si>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</si>
  <si>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</si>
  <si>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</si>
  <si>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</si>
  <si>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Mao Valverde</t>
  </si>
  <si>
    <t>Regional 06</t>
  </si>
  <si>
    <t>Enero-Marzo 2023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</si>
  <si>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</si>
  <si>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</si>
  <si>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</si>
  <si>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</si>
  <si>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</si>
  <si>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</si>
  <si>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</si>
  <si>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</si>
  <si>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</si>
  <si>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</si>
  <si>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</si>
  <si>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</si>
  <si>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</si>
  <si>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</si>
  <si>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</si>
  <si>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</si>
  <si>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</si>
  <si>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Fco. Macorís</t>
  </si>
  <si>
    <t>Valverde Mao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</si>
  <si>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</si>
  <si>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</si>
  <si>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</si>
  <si>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</si>
  <si>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</si>
  <si>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</si>
  <si>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</si>
  <si>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</si>
  <si>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</si>
  <si>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</si>
  <si>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</si>
  <si>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 xml:space="preserve">   Enero-Marzo 2023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</si>
  <si>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</si>
  <si>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</si>
  <si>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</si>
  <si>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</si>
  <si>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</si>
  <si>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</si>
  <si>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</si>
  <si>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</si>
  <si>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</si>
  <si>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</si>
  <si>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</si>
  <si>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</si>
  <si>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</si>
  <si>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>El Seybo</t>
  </si>
  <si>
    <t xml:space="preserve">San Juan de la Maguana </t>
  </si>
  <si>
    <t>Montecristy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</si>
  <si>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</si>
  <si>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</si>
  <si>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</si>
  <si>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</si>
  <si>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</si>
  <si>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</si>
  <si>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</si>
  <si>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 xml:space="preserve">  Enero-Marzo 2022-2023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</si>
  <si>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</si>
  <si>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</si>
  <si>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</si>
  <si>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</si>
  <si>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</si>
  <si>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</si>
  <si>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</si>
  <si>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Regional  05</t>
  </si>
  <si>
    <t>Regional  06</t>
  </si>
  <si>
    <t>Comparativo de los Desembolsos y Recuperación por Regionales y Sucursales</t>
  </si>
  <si>
    <t>Febrero</t>
  </si>
  <si>
    <t xml:space="preserve">  Enero-Marzo 2023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</si>
  <si>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</si>
  <si>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</si>
  <si>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</si>
  <si>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</si>
  <si>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</si>
  <si>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</si>
  <si>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</si>
  <si>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</si>
  <si>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Arroz (Comercialización)</t>
  </si>
  <si>
    <t>Aguacate (Producción)</t>
  </si>
  <si>
    <t>Café (Producción)</t>
  </si>
  <si>
    <t>Café (Comercialización)</t>
  </si>
  <si>
    <t>Cacao (Producción)</t>
  </si>
  <si>
    <t>Cacao (Comercialización)</t>
  </si>
  <si>
    <t>Habichuela (Producción)</t>
  </si>
  <si>
    <t>Habichuela (Comercialización)</t>
  </si>
  <si>
    <t>Plátano</t>
  </si>
  <si>
    <t>Guineo</t>
  </si>
  <si>
    <t>Yuca</t>
  </si>
  <si>
    <t>Piña</t>
  </si>
  <si>
    <t>Ñame</t>
  </si>
  <si>
    <t>Batata</t>
  </si>
  <si>
    <t>Tabaco (Producción)</t>
  </si>
  <si>
    <t>Tabaco (Comercialización)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</si>
  <si>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</si>
  <si>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</si>
  <si>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</si>
  <si>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</si>
  <si>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</si>
  <si>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</si>
  <si>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</si>
  <si>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Sub-Total Bovino y  Porcino</t>
  </si>
  <si>
    <t>2.2 Avícola</t>
  </si>
  <si>
    <t>Total Avícola</t>
  </si>
  <si>
    <t>Total Pecuario</t>
  </si>
  <si>
    <t>III.- Otras Finalidades</t>
  </si>
  <si>
    <t>Préstamos de Consumo</t>
  </si>
  <si>
    <t>Agro. Manufactura, Comercio V. y Otros</t>
  </si>
  <si>
    <t xml:space="preserve">Montos Desembolsado y Cobrado según Sub-Sectores por Regionales y Sucursales </t>
  </si>
  <si>
    <t>Acuicola</t>
  </si>
  <si>
    <t>Desembolsado</t>
  </si>
  <si>
    <t>Cobrado</t>
  </si>
  <si>
    <t xml:space="preserve">  Enero- Marzo 2023</t>
  </si>
  <si>
    <t>Cantidad y Monto de los Préstamos Formalizados por Sub-Sectores, Regionales y Sucursales</t>
  </si>
  <si>
    <t>Plátano (Producción)</t>
  </si>
  <si>
    <t>Tomate</t>
  </si>
  <si>
    <t>Aji (Producción)</t>
  </si>
  <si>
    <t xml:space="preserve">Papa </t>
  </si>
  <si>
    <t xml:space="preserve">Cebolla </t>
  </si>
  <si>
    <t>Coco</t>
  </si>
  <si>
    <t>Ajo</t>
  </si>
  <si>
    <t>Yautia</t>
  </si>
  <si>
    <t>Maíz</t>
  </si>
  <si>
    <t xml:space="preserve">Guandul </t>
  </si>
  <si>
    <t>2.1 Ganado Vacuno y Porcino</t>
  </si>
  <si>
    <t>Ganado de Carne (Comerc.)</t>
  </si>
  <si>
    <t>Ganado de Leche (Comerc.)</t>
  </si>
  <si>
    <t>Porcino</t>
  </si>
  <si>
    <t xml:space="preserve">Otros </t>
  </si>
  <si>
    <t xml:space="preserve">Sub-Total Bovino, Porcino y Otros </t>
  </si>
  <si>
    <t>Pollos</t>
  </si>
  <si>
    <t>Gallina (Ponedora)</t>
  </si>
  <si>
    <t>2.3 Acuicola</t>
  </si>
  <si>
    <t>2.4 Apícola</t>
  </si>
  <si>
    <t xml:space="preserve">  Enero-Marzo  2023</t>
  </si>
  <si>
    <t>Préstamos Formalizados Según Cultivos Principales</t>
  </si>
  <si>
    <t>Préstamos</t>
  </si>
  <si>
    <t>Monto</t>
  </si>
  <si>
    <t>Otorgados</t>
  </si>
  <si>
    <t>Cubierta</t>
  </si>
  <si>
    <t>(Tas.)</t>
  </si>
  <si>
    <t xml:space="preserve"> RD$</t>
  </si>
  <si>
    <t>Sub-Total Agrícola</t>
  </si>
  <si>
    <t xml:space="preserve">Sub-Total 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</si>
  <si>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</si>
  <si>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</si>
  <si>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</si>
  <si>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</si>
  <si>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</si>
  <si>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</si>
  <si>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</si>
  <si>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</si>
  <si>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</si>
  <si>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</si>
  <si>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</si>
  <si>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</si>
  <si>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</si>
  <si>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</si>
  <si>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</si>
  <si>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</si>
  <si>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</si>
  <si>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</si>
  <si>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</si>
  <si>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</si>
  <si>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</si>
  <si>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 xml:space="preserve">Microempresas y otros </t>
  </si>
  <si>
    <t>Arroz (Fomento)</t>
  </si>
  <si>
    <t>Cacao (Rehabilitación)</t>
  </si>
  <si>
    <t>Coco (Fomento)</t>
  </si>
  <si>
    <t>Cacao (Fomento)</t>
  </si>
  <si>
    <t>Coco (Rehabilitación)</t>
  </si>
  <si>
    <t>Naranja (Fomento)</t>
  </si>
  <si>
    <t>Guineo (Fomento)</t>
  </si>
  <si>
    <t>Chinola (Fomento)</t>
  </si>
  <si>
    <t>Yuca Dulce (Fomento)</t>
  </si>
  <si>
    <t>Ñame (Fomento)</t>
  </si>
  <si>
    <t>Guineo (Rehabilitación)</t>
  </si>
  <si>
    <t>Piña (Fomento)</t>
  </si>
  <si>
    <t>Tomate de Mesa (Fomento)</t>
  </si>
  <si>
    <t>Aguacate (Fomento)</t>
  </si>
  <si>
    <t>Guineo (Mantenimiento)</t>
  </si>
  <si>
    <t>Papa (Fomento)</t>
  </si>
  <si>
    <t>Tabaco (Comerc.)</t>
  </si>
  <si>
    <t>Batata (Fomento)</t>
  </si>
  <si>
    <t>Caña de Azucar</t>
  </si>
  <si>
    <t>Lechosa (Fomento)</t>
  </si>
  <si>
    <t>Coco (Mantenimiento)</t>
  </si>
  <si>
    <t>Sandia (Fomento)</t>
  </si>
  <si>
    <t>Cacao (Mantenimiento)</t>
  </si>
  <si>
    <t>Jengibre (Fomento)</t>
  </si>
  <si>
    <t>Maiz (Fomento)</t>
  </si>
  <si>
    <t>Mandarina (Fomento)</t>
  </si>
  <si>
    <t>Yuca Amarga (Fomento)</t>
  </si>
  <si>
    <t>Cacao (Comerc.)</t>
  </si>
  <si>
    <t>Tomate Industrial (Fomento)</t>
  </si>
  <si>
    <t>Arroz (Comerc.)</t>
  </si>
  <si>
    <t>Otros Agrícolas</t>
  </si>
  <si>
    <t>Mejora Propiedad Pecuaria</t>
  </si>
  <si>
    <t>Ceba de Novillo</t>
  </si>
  <si>
    <t>Ovino Carne</t>
  </si>
  <si>
    <t>Vacuno de Leche</t>
  </si>
  <si>
    <t>Vacuno de Carne</t>
  </si>
  <si>
    <t>Vacuno (Comerc.)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</si>
  <si>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</si>
  <si>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</si>
  <si>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</si>
  <si>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</si>
  <si>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</si>
  <si>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</si>
  <si>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Plátano (Mantenimiento)</t>
  </si>
  <si>
    <t>Limón Agrio (Fomento)</t>
  </si>
  <si>
    <t>Limón Agrio (Mantenimiento)</t>
  </si>
  <si>
    <t>Alimentos para Animales</t>
  </si>
  <si>
    <t>Gallina Ponedora</t>
  </si>
  <si>
    <t>Producción Miel</t>
  </si>
  <si>
    <t>Equipo Extracción Miel y Cera</t>
  </si>
  <si>
    <t>Vacuno Doble Propósito</t>
  </si>
  <si>
    <t>Product.
Benef.</t>
  </si>
  <si>
    <t>Yautía Blanca (Fomento)</t>
  </si>
  <si>
    <t>Yautía Amarilla (Fomento)</t>
  </si>
  <si>
    <t>Yautía Coco (Fomento)</t>
  </si>
  <si>
    <t xml:space="preserve">Ejecución del Programa de Préstamos en Monto y Tareas por Sub-Sectores </t>
  </si>
  <si>
    <t>Ají (Fomento)</t>
  </si>
  <si>
    <t>2.1 Ganado Bovino y Otros</t>
  </si>
  <si>
    <r>
      <t xml:space="preserve">Actividad Crediticia </t>
    </r>
    <r>
      <rPr>
        <b/>
        <sz val="20"/>
        <color indexed="57"/>
        <rFont val="Book Antiqua"/>
        <family val="1"/>
      </rPr>
      <t>Tasa 0%</t>
    </r>
    <r>
      <rPr>
        <b/>
        <sz val="20"/>
        <rFont val="Book Antiqua"/>
        <family val="1"/>
      </rPr>
      <t xml:space="preserve"> por Regionales y Sucursales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</si>
</sst>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</numFmts>
  <fonts count="1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u val="double"/>
      <sz val="18"/>
      <name val="Book Antiqua"/>
      <family val="1"/>
    </font>
    <font>
      <b/>
      <sz val="20"/>
      <color indexed="8"/>
      <name val="Book Antiqua"/>
      <family val="1"/>
    </font>
    <font>
      <b/>
      <sz val="20"/>
      <name val="Book Antiqua"/>
      <family val="1"/>
    </font>
    <font>
      <b/>
      <u val="single"/>
      <sz val="20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sz val="20"/>
      <name val="Book Antiqua"/>
      <family val="1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Book Antiqua"/>
      <family val="1"/>
    </font>
    <font>
      <sz val="16"/>
      <color indexed="8"/>
      <name val="Book Antiqua"/>
      <family val="1"/>
    </font>
    <font>
      <sz val="15"/>
      <color indexed="8"/>
      <name val="Book Antiqua"/>
      <family val="1"/>
    </font>
    <font>
      <b/>
      <sz val="18"/>
      <name val="Arial"/>
      <family val="2"/>
    </font>
    <font>
      <sz val="18"/>
      <color indexed="8"/>
      <name val="Book Antiqua"/>
      <family val="1"/>
    </font>
    <font>
      <b/>
      <u val="singleAccounting"/>
      <sz val="18"/>
      <name val="Book Antiqua"/>
      <family val="1"/>
    </font>
    <font>
      <sz val="24"/>
      <color indexed="17"/>
      <name val="Book Antiqua"/>
      <family val="1"/>
    </font>
    <font>
      <sz val="12"/>
      <color indexed="17"/>
      <name val="Book Antiqua"/>
      <family val="1"/>
    </font>
    <font>
      <sz val="10"/>
      <color indexed="8"/>
      <name val="Book Antiqua"/>
      <family val="1"/>
    </font>
    <font>
      <b/>
      <u val="single"/>
      <sz val="14"/>
      <name val="Book Antiqua"/>
      <family val="1"/>
    </font>
    <font>
      <b/>
      <u val="single"/>
      <sz val="14"/>
      <color indexed="8"/>
      <name val="Book Antiqua"/>
      <family val="1"/>
    </font>
    <font>
      <sz val="14"/>
      <color indexed="8"/>
      <name val="Book Antiqua"/>
      <family val="1"/>
    </font>
    <font>
      <b/>
      <u val="double"/>
      <sz val="14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6"/>
      <name val="Arial"/>
      <family val="2"/>
    </font>
    <font>
      <sz val="16"/>
      <name val="Book Antiqua"/>
      <family val="1"/>
    </font>
    <font>
      <b/>
      <sz val="16"/>
      <name val="Book Antiqua"/>
      <family val="1"/>
    </font>
    <font>
      <b/>
      <u val="single"/>
      <sz val="16"/>
      <name val="Book Antiqua"/>
      <family val="1"/>
    </font>
    <font>
      <b/>
      <sz val="22"/>
      <name val="Book Antiqua"/>
      <family val="1"/>
    </font>
    <font>
      <sz val="10"/>
      <color indexed="8"/>
      <name val="MS Sans Serif"/>
      <family val="2"/>
    </font>
    <font>
      <b/>
      <u val="single"/>
      <sz val="13"/>
      <name val="Book Antiqua"/>
      <family val="1"/>
    </font>
    <font>
      <b/>
      <u val="double"/>
      <sz val="13"/>
      <name val="Book Antiqua"/>
      <family val="1"/>
    </font>
    <font>
      <b/>
      <sz val="24"/>
      <name val="Book Antiqua"/>
      <family val="1"/>
    </font>
    <font>
      <b/>
      <sz val="14"/>
      <name val="Arial"/>
      <family val="2"/>
    </font>
    <font>
      <sz val="12"/>
      <name val="Helv"/>
      <family val="0"/>
    </font>
    <font>
      <b/>
      <sz val="12"/>
      <name val="Book Antiqua"/>
      <family val="1"/>
    </font>
    <font>
      <b/>
      <sz val="22"/>
      <color indexed="8"/>
      <name val="Book Antiqua"/>
      <family val="1"/>
    </font>
    <font>
      <b/>
      <sz val="26"/>
      <name val="Book Antiqua"/>
      <family val="1"/>
    </font>
    <font>
      <b/>
      <sz val="20"/>
      <color indexed="57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Book Antiqua"/>
      <family val="1"/>
    </font>
    <font>
      <b/>
      <sz val="13"/>
      <color indexed="8"/>
      <name val="Book Antiqua"/>
      <family val="1"/>
    </font>
    <font>
      <sz val="15"/>
      <color indexed="8"/>
      <name val="Calibri"/>
      <family val="2"/>
    </font>
    <font>
      <b/>
      <u val="single"/>
      <sz val="18"/>
      <color indexed="8"/>
      <name val="Book Antiqua"/>
      <family val="1"/>
    </font>
    <font>
      <b/>
      <u val="singleAccounting"/>
      <sz val="18"/>
      <color indexed="8"/>
      <name val="Book Antiqua"/>
      <family val="1"/>
    </font>
    <font>
      <b/>
      <u val="double"/>
      <sz val="14"/>
      <color indexed="8"/>
      <name val="Book Antiqua"/>
      <family val="1"/>
    </font>
    <font>
      <b/>
      <sz val="20"/>
      <color indexed="50"/>
      <name val="Book Antiqua"/>
      <family val="1"/>
    </font>
    <font>
      <b/>
      <sz val="14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Calibri"/>
      <family val="2"/>
    </font>
    <font>
      <b/>
      <sz val="22"/>
      <color indexed="50"/>
      <name val="Book Antiqua"/>
      <family val="1"/>
    </font>
    <font>
      <b/>
      <sz val="26"/>
      <color indexed="50"/>
      <name val="Book Antiqua"/>
      <family val="1"/>
    </font>
    <font>
      <b/>
      <sz val="24"/>
      <color indexed="50"/>
      <name val="Book Antiqua"/>
      <family val="1"/>
    </font>
    <font>
      <b/>
      <sz val="24"/>
      <color indexed="8"/>
      <name val="Book Antiqua"/>
      <family val="1"/>
    </font>
    <font>
      <b/>
      <sz val="16"/>
      <color indexed="5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3"/>
      <color theme="1"/>
      <name val="Book Antiqua"/>
      <family val="1"/>
    </font>
    <font>
      <sz val="13"/>
      <color theme="1"/>
      <name val="Book Antiqua"/>
      <family val="1"/>
    </font>
    <font>
      <b/>
      <sz val="13"/>
      <color theme="1"/>
      <name val="Book Antiqua"/>
      <family val="1"/>
    </font>
    <font>
      <sz val="15"/>
      <color theme="1"/>
      <name val="Calibri"/>
      <family val="2"/>
    </font>
    <font>
      <b/>
      <u val="single"/>
      <sz val="18"/>
      <color theme="1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b/>
      <u val="singleAccounting"/>
      <sz val="18"/>
      <color theme="1"/>
      <name val="Book Antiqua"/>
      <family val="1"/>
    </font>
    <font>
      <sz val="14"/>
      <color theme="1"/>
      <name val="Book Antiqua"/>
      <family val="1"/>
    </font>
    <font>
      <b/>
      <u val="double"/>
      <sz val="14"/>
      <color theme="1"/>
      <name val="Book Antiqua"/>
      <family val="1"/>
    </font>
    <font>
      <b/>
      <sz val="20"/>
      <color rgb="FF92D050"/>
      <name val="Book Antiqua"/>
      <family val="1"/>
    </font>
    <font>
      <b/>
      <sz val="14"/>
      <color rgb="FF0000FF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5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Calibri"/>
      <family val="2"/>
    </font>
    <font>
      <b/>
      <sz val="20"/>
      <color theme="1"/>
      <name val="Book Antiqua"/>
      <family val="1"/>
    </font>
    <font>
      <b/>
      <sz val="22"/>
      <color rgb="FF92D050"/>
      <name val="Book Antiqua"/>
      <family val="1"/>
    </font>
    <font>
      <b/>
      <sz val="26"/>
      <color rgb="FF92D050"/>
      <name val="Book Antiqua"/>
      <family val="1"/>
    </font>
    <font>
      <b/>
      <sz val="24"/>
      <color rgb="FF92D050"/>
      <name val="Book Antiqua"/>
      <family val="1"/>
    </font>
    <font>
      <b/>
      <sz val="24"/>
      <color theme="1"/>
      <name val="Book Antiqua"/>
      <family val="1"/>
    </font>
    <font>
      <b/>
      <sz val="16"/>
      <color rgb="FF92D05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2EFD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8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7" fontId="86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86" fillId="32" borderId="5" applyNumberFormat="0" applyFont="0" applyAlignment="0" applyProtection="0"/>
    <xf numFmtId="9" fontId="86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3" fillId="0" borderId="8" applyNumberFormat="0" applyFill="0" applyAlignment="0" applyProtection="0"/>
    <xf numFmtId="0" fontId="104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  <xf numFmtId="3" fontId="5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49" applyNumberFormat="1" applyFont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5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3" fontId="7" fillId="34" borderId="0" xfId="49" applyNumberFormat="1" applyFont="1" applyFill="1" applyBorder="1" applyAlignment="1">
      <alignment/>
    </xf>
    <xf numFmtId="0" fontId="0" fillId="0" borderId="0" xfId="60">
      <alignment/>
      <protection/>
    </xf>
    <xf numFmtId="178" fontId="11" fillId="0" borderId="0" xfId="49" applyNumberFormat="1" applyFont="1" applyBorder="1" applyAlignment="1">
      <alignment horizontal="right"/>
    </xf>
    <xf numFmtId="0" fontId="12" fillId="34" borderId="0" xfId="60" applyFont="1" applyFill="1" applyAlignment="1">
      <alignment horizontal="center"/>
      <protection/>
    </xf>
    <xf numFmtId="0" fontId="14" fillId="0" borderId="0" xfId="60" applyFont="1">
      <alignment/>
      <protection/>
    </xf>
    <xf numFmtId="178" fontId="0" fillId="0" borderId="0" xfId="49" applyNumberFormat="1" applyFont="1" applyAlignment="1">
      <alignment/>
    </xf>
    <xf numFmtId="0" fontId="15" fillId="0" borderId="0" xfId="60" applyFont="1">
      <alignment/>
      <protection/>
    </xf>
    <xf numFmtId="178" fontId="15" fillId="0" borderId="0" xfId="49" applyNumberFormat="1" applyFont="1" applyAlignment="1">
      <alignment/>
    </xf>
    <xf numFmtId="178" fontId="13" fillId="0" borderId="0" xfId="49" applyNumberFormat="1" applyFont="1" applyBorder="1" applyAlignment="1">
      <alignment/>
    </xf>
    <xf numFmtId="178" fontId="12" fillId="34" borderId="10" xfId="49" applyNumberFormat="1" applyFont="1" applyFill="1" applyBorder="1" applyAlignment="1">
      <alignment horizontal="centerContinuous"/>
    </xf>
    <xf numFmtId="178" fontId="12" fillId="34" borderId="0" xfId="49" applyNumberFormat="1" applyFont="1" applyFill="1" applyBorder="1" applyAlignment="1">
      <alignment horizontal="center"/>
    </xf>
    <xf numFmtId="178" fontId="0" fillId="0" borderId="0" xfId="49" applyNumberFormat="1" applyFont="1" applyAlignment="1">
      <alignment wrapText="1"/>
    </xf>
    <xf numFmtId="3" fontId="105" fillId="0" borderId="0" xfId="60" applyNumberFormat="1" applyFont="1" applyAlignment="1">
      <alignment horizontal="center"/>
      <protection/>
    </xf>
    <xf numFmtId="37" fontId="16" fillId="0" borderId="0" xfId="52" applyNumberFormat="1" applyFont="1" applyFill="1" applyBorder="1" applyAlignment="1" applyProtection="1">
      <alignment/>
      <protection/>
    </xf>
    <xf numFmtId="178" fontId="14" fillId="0" borderId="0" xfId="49" applyNumberFormat="1" applyFont="1" applyAlignment="1">
      <alignment/>
    </xf>
    <xf numFmtId="3" fontId="106" fillId="0" borderId="0" xfId="60" applyNumberFormat="1" applyFont="1">
      <alignment/>
      <protection/>
    </xf>
    <xf numFmtId="37" fontId="14" fillId="0" borderId="0" xfId="60" applyNumberFormat="1" applyFont="1">
      <alignment/>
      <protection/>
    </xf>
    <xf numFmtId="3" fontId="107" fillId="34" borderId="0" xfId="60" applyNumberFormat="1" applyFont="1" applyFill="1">
      <alignment/>
      <protection/>
    </xf>
    <xf numFmtId="178" fontId="14" fillId="0" borderId="0" xfId="49" applyNumberFormat="1" applyFont="1" applyAlignment="1">
      <alignment/>
    </xf>
    <xf numFmtId="178" fontId="11" fillId="0" borderId="0" xfId="49" applyNumberFormat="1" applyFont="1" applyBorder="1" applyAlignment="1">
      <alignment/>
    </xf>
    <xf numFmtId="178" fontId="0" fillId="0" borderId="0" xfId="49" applyNumberFormat="1" applyFont="1" applyAlignment="1">
      <alignment/>
    </xf>
    <xf numFmtId="0" fontId="17" fillId="0" borderId="0" xfId="60" applyFont="1">
      <alignment/>
      <protection/>
    </xf>
    <xf numFmtId="178" fontId="17" fillId="0" borderId="0" xfId="49" applyNumberFormat="1" applyFont="1" applyAlignment="1">
      <alignment/>
    </xf>
    <xf numFmtId="178" fontId="11" fillId="0" borderId="0" xfId="49" applyNumberFormat="1" applyFont="1" applyAlignment="1">
      <alignment/>
    </xf>
    <xf numFmtId="178" fontId="13" fillId="0" borderId="0" xfId="49" applyNumberFormat="1" applyFont="1" applyAlignment="1">
      <alignment/>
    </xf>
    <xf numFmtId="0" fontId="18" fillId="0" borderId="0" xfId="60" applyFont="1">
      <alignment/>
      <protection/>
    </xf>
    <xf numFmtId="178" fontId="18" fillId="0" borderId="0" xfId="49" applyNumberFormat="1" applyFont="1" applyAlignment="1">
      <alignment/>
    </xf>
    <xf numFmtId="171" fontId="18" fillId="0" borderId="0" xfId="49" applyFont="1" applyAlignment="1">
      <alignment/>
    </xf>
    <xf numFmtId="178" fontId="19" fillId="0" borderId="0" xfId="49" applyNumberFormat="1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08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3" fillId="34" borderId="0" xfId="60" applyFont="1" applyFill="1" applyAlignment="1">
      <alignment horizontal="center"/>
      <protection/>
    </xf>
    <xf numFmtId="0" fontId="4" fillId="0" borderId="0" xfId="60" applyFont="1">
      <alignment/>
      <protection/>
    </xf>
    <xf numFmtId="0" fontId="3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horizontal="center" vertical="center" wrapText="1"/>
      <protection/>
    </xf>
    <xf numFmtId="0" fontId="4" fillId="0" borderId="0" xfId="60" applyFont="1" applyAlignment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3" fontId="109" fillId="33" borderId="0" xfId="60" applyNumberFormat="1" applyFont="1" applyFill="1">
      <alignment/>
      <protection/>
    </xf>
    <xf numFmtId="4" fontId="5" fillId="33" borderId="0" xfId="49" applyNumberFormat="1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/>
    </xf>
    <xf numFmtId="0" fontId="6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6" fillId="33" borderId="0" xfId="60" applyFont="1" applyFill="1" applyAlignment="1">
      <alignment vertical="center"/>
      <protection/>
    </xf>
    <xf numFmtId="3" fontId="110" fillId="33" borderId="0" xfId="60" applyNumberFormat="1" applyFont="1" applyFill="1">
      <alignment/>
      <protection/>
    </xf>
    <xf numFmtId="3" fontId="24" fillId="33" borderId="0" xfId="60" applyNumberFormat="1" applyFont="1" applyFill="1" applyAlignment="1">
      <alignment horizontal="right" vertical="center"/>
      <protection/>
    </xf>
    <xf numFmtId="4" fontId="6" fillId="33" borderId="0" xfId="49" applyNumberFormat="1" applyFont="1" applyFill="1" applyBorder="1" applyAlignment="1">
      <alignment horizontal="right"/>
    </xf>
    <xf numFmtId="3" fontId="111" fillId="34" borderId="0" xfId="49" applyNumberFormat="1" applyFont="1" applyFill="1" applyBorder="1" applyAlignment="1">
      <alignment horizontal="left"/>
    </xf>
    <xf numFmtId="3" fontId="112" fillId="34" borderId="0" xfId="49" applyNumberFormat="1" applyFont="1" applyFill="1" applyBorder="1" applyAlignment="1">
      <alignment horizontal="right"/>
    </xf>
    <xf numFmtId="4" fontId="25" fillId="34" borderId="0" xfId="49" applyNumberFormat="1" applyFont="1" applyFill="1" applyBorder="1" applyAlignment="1">
      <alignment horizontal="right"/>
    </xf>
    <xf numFmtId="0" fontId="6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3" fontId="24" fillId="0" borderId="0" xfId="49" applyNumberFormat="1" applyFont="1" applyFill="1" applyBorder="1" applyAlignment="1" applyProtection="1">
      <alignment/>
      <protection/>
    </xf>
    <xf numFmtId="3" fontId="6" fillId="0" borderId="0" xfId="49" applyNumberFormat="1" applyFont="1" applyBorder="1" applyAlignment="1">
      <alignment horizontal="right"/>
    </xf>
    <xf numFmtId="0" fontId="3" fillId="35" borderId="0" xfId="60" applyFont="1" applyFill="1" applyAlignment="1">
      <alignment vertical="center"/>
      <protection/>
    </xf>
    <xf numFmtId="3" fontId="7" fillId="35" borderId="0" xfId="49" applyNumberFormat="1" applyFont="1" applyFill="1" applyBorder="1" applyAlignment="1">
      <alignment horizontal="right"/>
    </xf>
    <xf numFmtId="4" fontId="7" fillId="35" borderId="0" xfId="49" applyNumberFormat="1" applyFont="1" applyFill="1" applyBorder="1" applyAlignment="1">
      <alignment horizontal="right"/>
    </xf>
    <xf numFmtId="3" fontId="4" fillId="0" borderId="0" xfId="60" applyNumberFormat="1" applyFont="1">
      <alignment/>
      <protection/>
    </xf>
    <xf numFmtId="0" fontId="26" fillId="0" borderId="0" xfId="60" applyFont="1">
      <alignment/>
      <protection/>
    </xf>
    <xf numFmtId="0" fontId="27" fillId="0" borderId="0" xfId="60" applyFont="1">
      <alignment/>
      <protection/>
    </xf>
    <xf numFmtId="0" fontId="28" fillId="0" borderId="0" xfId="60" applyFont="1" applyAlignment="1">
      <alignment horizontal="right"/>
      <protection/>
    </xf>
    <xf numFmtId="0" fontId="12" fillId="34" borderId="0" xfId="60" applyFont="1" applyFill="1" applyAlignment="1">
      <alignment horizontal="centerContinuous"/>
      <protection/>
    </xf>
    <xf numFmtId="3" fontId="30" fillId="33" borderId="0" xfId="52" applyNumberFormat="1" applyFont="1" applyFill="1" applyBorder="1" applyAlignment="1" applyProtection="1">
      <alignment/>
      <protection/>
    </xf>
    <xf numFmtId="171" fontId="0" fillId="0" borderId="0" xfId="49" applyFont="1" applyAlignment="1">
      <alignment/>
    </xf>
    <xf numFmtId="3" fontId="113" fillId="0" borderId="0" xfId="60" applyNumberFormat="1" applyFont="1">
      <alignment/>
      <protection/>
    </xf>
    <xf numFmtId="3" fontId="31" fillId="0" borderId="0" xfId="60" applyNumberFormat="1" applyFont="1" applyAlignment="1">
      <alignment horizontal="right" vertical="center"/>
      <protection/>
    </xf>
    <xf numFmtId="3" fontId="30" fillId="0" borderId="0" xfId="52" applyNumberFormat="1" applyFont="1" applyFill="1" applyBorder="1" applyAlignment="1" applyProtection="1">
      <alignment/>
      <protection/>
    </xf>
    <xf numFmtId="3" fontId="107" fillId="34" borderId="0" xfId="60" applyNumberFormat="1" applyFont="1" applyFill="1" applyAlignment="1">
      <alignment vertical="center"/>
      <protection/>
    </xf>
    <xf numFmtId="3" fontId="114" fillId="34" borderId="0" xfId="60" applyNumberFormat="1" applyFont="1" applyFill="1" applyAlignment="1">
      <alignment vertical="center"/>
      <protection/>
    </xf>
    <xf numFmtId="0" fontId="11" fillId="0" borderId="0" xfId="60" applyFont="1">
      <alignment/>
      <protection/>
    </xf>
    <xf numFmtId="0" fontId="19" fillId="0" borderId="0" xfId="60" applyFont="1">
      <alignment/>
      <protection/>
    </xf>
    <xf numFmtId="169" fontId="19" fillId="0" borderId="0" xfId="60" applyNumberFormat="1" applyFont="1">
      <alignment/>
      <protection/>
    </xf>
    <xf numFmtId="3" fontId="17" fillId="0" borderId="0" xfId="49" applyNumberFormat="1" applyFont="1" applyFill="1" applyBorder="1" applyAlignment="1">
      <alignment/>
    </xf>
    <xf numFmtId="3" fontId="17" fillId="33" borderId="0" xfId="49" applyNumberFormat="1" applyFont="1" applyFill="1" applyBorder="1" applyAlignment="1">
      <alignment/>
    </xf>
    <xf numFmtId="3" fontId="18" fillId="0" borderId="0" xfId="60" applyNumberFormat="1" applyFont="1">
      <alignment/>
      <protection/>
    </xf>
    <xf numFmtId="0" fontId="33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0" fontId="34" fillId="0" borderId="0" xfId="60" applyFont="1">
      <alignment/>
      <protection/>
    </xf>
    <xf numFmtId="37" fontId="29" fillId="0" borderId="0" xfId="52" applyNumberFormat="1" applyFont="1" applyBorder="1" applyAlignment="1">
      <alignment/>
    </xf>
    <xf numFmtId="39" fontId="29" fillId="0" borderId="0" xfId="49" applyNumberFormat="1" applyFont="1" applyBorder="1" applyAlignment="1">
      <alignment/>
    </xf>
    <xf numFmtId="39" fontId="29" fillId="0" borderId="0" xfId="52" applyNumberFormat="1" applyFont="1" applyBorder="1" applyAlignment="1">
      <alignment/>
    </xf>
    <xf numFmtId="3" fontId="0" fillId="0" borderId="0" xfId="60" applyNumberFormat="1">
      <alignment/>
      <protection/>
    </xf>
    <xf numFmtId="37" fontId="13" fillId="0" borderId="0" xfId="52" applyNumberFormat="1" applyFont="1" applyBorder="1" applyAlignment="1">
      <alignment/>
    </xf>
    <xf numFmtId="39" fontId="13" fillId="0" borderId="0" xfId="49" applyNumberFormat="1" applyFont="1" applyBorder="1" applyAlignment="1">
      <alignment/>
    </xf>
    <xf numFmtId="39" fontId="13" fillId="0" borderId="0" xfId="52" applyNumberFormat="1" applyFont="1" applyBorder="1" applyAlignment="1">
      <alignment/>
    </xf>
    <xf numFmtId="3" fontId="114" fillId="34" borderId="0" xfId="60" applyNumberFormat="1" applyFont="1" applyFill="1">
      <alignment/>
      <protection/>
    </xf>
    <xf numFmtId="37" fontId="32" fillId="34" borderId="0" xfId="52" applyNumberFormat="1" applyFont="1" applyFill="1" applyBorder="1" applyAlignment="1">
      <alignment/>
    </xf>
    <xf numFmtId="39" fontId="32" fillId="34" borderId="0" xfId="49" applyNumberFormat="1" applyFont="1" applyFill="1" applyBorder="1" applyAlignment="1">
      <alignment/>
    </xf>
    <xf numFmtId="39" fontId="32" fillId="34" borderId="0" xfId="52" applyNumberFormat="1" applyFont="1" applyFill="1" applyBorder="1" applyAlignment="1">
      <alignment/>
    </xf>
    <xf numFmtId="3" fontId="35" fillId="0" borderId="0" xfId="60" applyNumberFormat="1" applyFont="1">
      <alignment/>
      <protection/>
    </xf>
    <xf numFmtId="40" fontId="35" fillId="0" borderId="0" xfId="60" applyNumberFormat="1" applyFont="1">
      <alignment/>
      <protection/>
    </xf>
    <xf numFmtId="178" fontId="23" fillId="0" borderId="0" xfId="49" applyNumberFormat="1" applyFont="1" applyAlignment="1">
      <alignment/>
    </xf>
    <xf numFmtId="171" fontId="23" fillId="0" borderId="0" xfId="49" applyFont="1" applyAlignment="1">
      <alignment/>
    </xf>
    <xf numFmtId="178" fontId="4" fillId="0" borderId="0" xfId="49" applyNumberFormat="1" applyFont="1" applyAlignment="1">
      <alignment/>
    </xf>
    <xf numFmtId="171" fontId="4" fillId="0" borderId="0" xfId="49" applyFont="1" applyAlignment="1">
      <alignment/>
    </xf>
    <xf numFmtId="0" fontId="9" fillId="34" borderId="0" xfId="60" applyFont="1" applyFill="1" applyAlignment="1">
      <alignment horizontal="center"/>
      <protection/>
    </xf>
    <xf numFmtId="179" fontId="15" fillId="34" borderId="0" xfId="49" applyNumberFormat="1" applyFont="1" applyFill="1" applyBorder="1" applyAlignment="1">
      <alignment horizontal="center"/>
    </xf>
    <xf numFmtId="179" fontId="15" fillId="34" borderId="0" xfId="49" applyNumberFormat="1" applyFont="1" applyFill="1" applyBorder="1" applyAlignment="1">
      <alignment/>
    </xf>
    <xf numFmtId="0" fontId="3" fillId="0" borderId="0" xfId="60" applyFont="1">
      <alignment/>
      <protection/>
    </xf>
    <xf numFmtId="4" fontId="37" fillId="0" borderId="0" xfId="49" applyNumberFormat="1" applyFont="1" applyBorder="1" applyAlignment="1">
      <alignment/>
    </xf>
    <xf numFmtId="4" fontId="37" fillId="33" borderId="0" xfId="49" applyNumberFormat="1" applyFont="1" applyFill="1" applyBorder="1" applyAlignment="1">
      <alignment/>
    </xf>
    <xf numFmtId="3" fontId="37" fillId="33" borderId="0" xfId="49" applyNumberFormat="1" applyFont="1" applyFill="1" applyBorder="1" applyAlignment="1">
      <alignment/>
    </xf>
    <xf numFmtId="0" fontId="3" fillId="34" borderId="0" xfId="60" applyFont="1" applyFill="1">
      <alignment/>
      <protection/>
    </xf>
    <xf numFmtId="3" fontId="7" fillId="34" borderId="0" xfId="54" applyNumberFormat="1" applyFont="1" applyFill="1" applyBorder="1" applyAlignment="1">
      <alignment/>
    </xf>
    <xf numFmtId="4" fontId="7" fillId="34" borderId="0" xfId="49" applyNumberFormat="1" applyFont="1" applyFill="1" applyBorder="1" applyAlignment="1">
      <alignment/>
    </xf>
    <xf numFmtId="0" fontId="3" fillId="0" borderId="0" xfId="60" applyFont="1" applyAlignment="1">
      <alignment horizontal="centerContinuous"/>
      <protection/>
    </xf>
    <xf numFmtId="17" fontId="6" fillId="0" borderId="0" xfId="60" applyNumberFormat="1" applyFont="1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6" fillId="34" borderId="0" xfId="60" applyFont="1" applyFill="1">
      <alignment/>
      <protection/>
    </xf>
    <xf numFmtId="0" fontId="3" fillId="0" borderId="0" xfId="60" applyFont="1" applyAlignment="1">
      <alignment horizontal="center"/>
      <protection/>
    </xf>
    <xf numFmtId="3" fontId="5" fillId="0" borderId="0" xfId="49" applyNumberFormat="1" applyFont="1" applyBorder="1" applyAlignment="1">
      <alignment horizontal="right"/>
    </xf>
    <xf numFmtId="3" fontId="5" fillId="0" borderId="0" xfId="49" applyNumberFormat="1" applyFont="1" applyFill="1" applyBorder="1" applyAlignment="1">
      <alignment/>
    </xf>
    <xf numFmtId="3" fontId="24" fillId="0" borderId="0" xfId="64" applyNumberFormat="1" applyFont="1" applyAlignment="1">
      <alignment horizontal="right"/>
      <protection/>
    </xf>
    <xf numFmtId="3" fontId="7" fillId="34" borderId="0" xfId="49" applyNumberFormat="1" applyFont="1" applyFill="1" applyBorder="1" applyAlignment="1">
      <alignment horizontal="right"/>
    </xf>
    <xf numFmtId="178" fontId="6" fillId="0" borderId="0" xfId="49" applyNumberFormat="1" applyFont="1" applyAlignment="1">
      <alignment/>
    </xf>
    <xf numFmtId="178" fontId="4" fillId="0" borderId="0" xfId="60" applyNumberFormat="1" applyFont="1">
      <alignment/>
      <protection/>
    </xf>
    <xf numFmtId="0" fontId="10" fillId="34" borderId="0" xfId="60" applyFont="1" applyFill="1" applyAlignment="1">
      <alignment horizontal="center"/>
      <protection/>
    </xf>
    <xf numFmtId="179" fontId="9" fillId="34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 horizontal="center"/>
    </xf>
    <xf numFmtId="179" fontId="6" fillId="33" borderId="0" xfId="49" applyNumberFormat="1" applyFont="1" applyFill="1" applyBorder="1" applyAlignment="1">
      <alignment/>
    </xf>
    <xf numFmtId="37" fontId="6" fillId="0" borderId="0" xfId="60" applyNumberFormat="1" applyFont="1">
      <alignment/>
      <protection/>
    </xf>
    <xf numFmtId="3" fontId="5" fillId="34" borderId="0" xfId="49" applyNumberFormat="1" applyFont="1" applyFill="1" applyBorder="1" applyAlignment="1">
      <alignment/>
    </xf>
    <xf numFmtId="17" fontId="115" fillId="0" borderId="0" xfId="60" applyNumberFormat="1" applyFont="1" applyAlignment="1">
      <alignment/>
      <protection/>
    </xf>
    <xf numFmtId="37" fontId="42" fillId="0" borderId="0" xfId="52" applyNumberFormat="1" applyFont="1" applyFill="1" applyBorder="1" applyAlignment="1" applyProtection="1">
      <alignment/>
      <protection/>
    </xf>
    <xf numFmtId="37" fontId="35" fillId="0" borderId="0" xfId="52" applyNumberFormat="1" applyFont="1" applyAlignment="1">
      <alignment horizontal="right" vertical="center"/>
    </xf>
    <xf numFmtId="3" fontId="43" fillId="34" borderId="0" xfId="60" applyNumberFormat="1" applyFont="1" applyFill="1">
      <alignment/>
      <protection/>
    </xf>
    <xf numFmtId="0" fontId="19" fillId="0" borderId="0" xfId="61" applyFont="1">
      <alignment/>
      <protection/>
    </xf>
    <xf numFmtId="0" fontId="116" fillId="0" borderId="0" xfId="61" applyFont="1" applyAlignment="1">
      <alignment horizontal="centerContinuous"/>
      <protection/>
    </xf>
    <xf numFmtId="178" fontId="38" fillId="13" borderId="0" xfId="52" applyNumberFormat="1" applyFont="1" applyFill="1" applyBorder="1" applyAlignment="1">
      <alignment horizontal="center"/>
    </xf>
    <xf numFmtId="0" fontId="19" fillId="33" borderId="0" xfId="61" applyFont="1" applyFill="1">
      <alignment/>
      <protection/>
    </xf>
    <xf numFmtId="3" fontId="13" fillId="33" borderId="0" xfId="56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/>
    </xf>
    <xf numFmtId="179" fontId="13" fillId="33" borderId="0" xfId="54" applyNumberFormat="1" applyFont="1" applyFill="1" applyBorder="1" applyAlignment="1">
      <alignment horizontal="center"/>
    </xf>
    <xf numFmtId="0" fontId="13" fillId="0" borderId="0" xfId="62" applyFont="1">
      <alignment/>
      <protection/>
    </xf>
    <xf numFmtId="37" fontId="13" fillId="0" borderId="0" xfId="62" applyNumberFormat="1" applyFont="1">
      <alignment/>
      <protection/>
    </xf>
    <xf numFmtId="4" fontId="13" fillId="33" borderId="0" xfId="56" applyNumberFormat="1" applyFont="1" applyFill="1" applyBorder="1" applyAlignment="1">
      <alignment/>
    </xf>
    <xf numFmtId="37" fontId="13" fillId="33" borderId="0" xfId="62" applyNumberFormat="1" applyFont="1" applyFill="1">
      <alignment/>
      <protection/>
    </xf>
    <xf numFmtId="0" fontId="12" fillId="36" borderId="0" xfId="62" applyFont="1" applyFill="1">
      <alignment/>
      <protection/>
    </xf>
    <xf numFmtId="37" fontId="29" fillId="36" borderId="0" xfId="62" applyNumberFormat="1" applyFont="1" applyFill="1">
      <alignment/>
      <protection/>
    </xf>
    <xf numFmtId="0" fontId="45" fillId="0" borderId="0" xfId="61" applyFont="1">
      <alignment/>
      <protection/>
    </xf>
    <xf numFmtId="3" fontId="45" fillId="0" borderId="0" xfId="61" applyNumberFormat="1" applyFont="1">
      <alignment/>
      <protection/>
    </xf>
    <xf numFmtId="0" fontId="12" fillId="0" borderId="0" xfId="62" applyFont="1">
      <alignment/>
      <protection/>
    </xf>
    <xf numFmtId="0" fontId="12" fillId="34" borderId="0" xfId="61" applyFont="1" applyFill="1">
      <alignment/>
      <protection/>
    </xf>
    <xf numFmtId="3" fontId="32" fillId="34" borderId="0" xfId="54" applyNumberFormat="1" applyFont="1" applyFill="1" applyBorder="1" applyAlignment="1">
      <alignment/>
    </xf>
    <xf numFmtId="3" fontId="19" fillId="0" borderId="0" xfId="61" applyNumberFormat="1" applyFont="1">
      <alignment/>
      <protection/>
    </xf>
    <xf numFmtId="0" fontId="19" fillId="0" borderId="0" xfId="61" applyFont="1" applyAlignment="1">
      <alignment horizontal="right"/>
      <protection/>
    </xf>
    <xf numFmtId="0" fontId="46" fillId="0" borderId="0" xfId="63">
      <alignment/>
      <protection/>
    </xf>
    <xf numFmtId="178" fontId="117" fillId="0" borderId="12" xfId="56" applyNumberFormat="1" applyFont="1" applyBorder="1" applyAlignment="1">
      <alignment horizontal="right"/>
    </xf>
    <xf numFmtId="0" fontId="47" fillId="13" borderId="13" xfId="0" applyFont="1" applyFill="1" applyBorder="1" applyAlignment="1">
      <alignment horizontal="center"/>
    </xf>
    <xf numFmtId="178" fontId="118" fillId="13" borderId="14" xfId="0" applyNumberFormat="1" applyFont="1" applyFill="1" applyBorder="1" applyAlignment="1">
      <alignment horizontal="center"/>
    </xf>
    <xf numFmtId="178" fontId="118" fillId="13" borderId="15" xfId="0" applyNumberFormat="1" applyFont="1" applyFill="1" applyBorder="1" applyAlignment="1">
      <alignment horizontal="center"/>
    </xf>
    <xf numFmtId="178" fontId="117" fillId="0" borderId="0" xfId="56" applyNumberFormat="1" applyFont="1" applyBorder="1" applyAlignment="1">
      <alignment horizontal="right"/>
    </xf>
    <xf numFmtId="178" fontId="118" fillId="13" borderId="11" xfId="0" applyNumberFormat="1" applyFont="1" applyFill="1" applyBorder="1" applyAlignment="1">
      <alignment horizontal="center"/>
    </xf>
    <xf numFmtId="0" fontId="47" fillId="13" borderId="14" xfId="0" applyFont="1" applyFill="1" applyBorder="1" applyAlignment="1">
      <alignment horizontal="center"/>
    </xf>
    <xf numFmtId="17" fontId="117" fillId="0" borderId="16" xfId="0" applyNumberFormat="1" applyFont="1" applyBorder="1" applyAlignment="1">
      <alignment/>
    </xf>
    <xf numFmtId="0" fontId="117" fillId="0" borderId="17" xfId="0" applyFont="1" applyBorder="1" applyAlignment="1">
      <alignment/>
    </xf>
    <xf numFmtId="17" fontId="117" fillId="0" borderId="17" xfId="0" applyNumberFormat="1" applyFont="1" applyBorder="1" applyAlignment="1">
      <alignment/>
    </xf>
    <xf numFmtId="0" fontId="118" fillId="13" borderId="18" xfId="0" applyFont="1" applyFill="1" applyBorder="1" applyAlignment="1">
      <alignment/>
    </xf>
    <xf numFmtId="178" fontId="117" fillId="0" borderId="19" xfId="56" applyNumberFormat="1" applyFont="1" applyBorder="1" applyAlignment="1">
      <alignment horizontal="right"/>
    </xf>
    <xf numFmtId="178" fontId="117" fillId="0" borderId="17" xfId="56" applyNumberFormat="1" applyFont="1" applyBorder="1" applyAlignment="1">
      <alignment horizontal="right"/>
    </xf>
    <xf numFmtId="178" fontId="118" fillId="13" borderId="18" xfId="0" applyNumberFormat="1" applyFont="1" applyFill="1" applyBorder="1" applyAlignment="1">
      <alignment horizontal="center"/>
    </xf>
    <xf numFmtId="3" fontId="29" fillId="33" borderId="0" xfId="49" applyNumberFormat="1" applyFont="1" applyFill="1" applyBorder="1" applyAlignment="1" applyProtection="1">
      <alignment/>
      <protection/>
    </xf>
    <xf numFmtId="3" fontId="29" fillId="33" borderId="0" xfId="52" applyNumberFormat="1" applyFont="1" applyFill="1" applyBorder="1" applyAlignment="1" applyProtection="1">
      <alignment/>
      <protection/>
    </xf>
    <xf numFmtId="3" fontId="13" fillId="0" borderId="0" xfId="60" applyNumberFormat="1" applyFont="1">
      <alignment/>
      <protection/>
    </xf>
    <xf numFmtId="3" fontId="13" fillId="0" borderId="0" xfId="60" applyNumberFormat="1" applyFont="1" applyAlignment="1">
      <alignment horizontal="right" vertical="center"/>
      <protection/>
    </xf>
    <xf numFmtId="3" fontId="13" fillId="33" borderId="0" xfId="60" applyNumberFormat="1" applyFont="1" applyFill="1" applyAlignment="1">
      <alignment horizontal="right" vertical="center"/>
      <protection/>
    </xf>
    <xf numFmtId="3" fontId="29" fillId="0" borderId="0" xfId="49" applyNumberFormat="1" applyFont="1" applyFill="1" applyBorder="1" applyAlignment="1" applyProtection="1">
      <alignment/>
      <protection/>
    </xf>
    <xf numFmtId="3" fontId="29" fillId="0" borderId="0" xfId="52" applyNumberFormat="1" applyFont="1" applyFill="1" applyBorder="1" applyAlignment="1" applyProtection="1">
      <alignment/>
      <protection/>
    </xf>
    <xf numFmtId="178" fontId="119" fillId="0" borderId="0" xfId="0" applyNumberFormat="1" applyFont="1" applyBorder="1" applyAlignment="1">
      <alignment/>
    </xf>
    <xf numFmtId="178" fontId="119" fillId="0" borderId="11" xfId="0" applyNumberFormat="1" applyFont="1" applyBorder="1" applyAlignment="1">
      <alignment/>
    </xf>
    <xf numFmtId="0" fontId="20" fillId="13" borderId="20" xfId="0" applyFont="1" applyFill="1" applyBorder="1" applyAlignment="1">
      <alignment vertical="center"/>
    </xf>
    <xf numFmtId="0" fontId="21" fillId="13" borderId="20" xfId="0" applyFont="1" applyFill="1" applyBorder="1" applyAlignment="1">
      <alignment vertical="center"/>
    </xf>
    <xf numFmtId="0" fontId="120" fillId="0" borderId="0" xfId="0" applyFont="1" applyBorder="1" applyAlignment="1">
      <alignment/>
    </xf>
    <xf numFmtId="178" fontId="22" fillId="0" borderId="0" xfId="49" applyNumberFormat="1" applyFont="1" applyBorder="1" applyAlignment="1">
      <alignment/>
    </xf>
    <xf numFmtId="178" fontId="22" fillId="0" borderId="11" xfId="49" applyNumberFormat="1" applyFont="1" applyBorder="1" applyAlignment="1">
      <alignment/>
    </xf>
    <xf numFmtId="185" fontId="29" fillId="0" borderId="0" xfId="49" applyNumberFormat="1" applyFont="1" applyBorder="1" applyAlignment="1">
      <alignment/>
    </xf>
    <xf numFmtId="185" fontId="32" fillId="34" borderId="0" xfId="49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37" fontId="37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37" fontId="39" fillId="34" borderId="0" xfId="0" applyNumberFormat="1" applyFont="1" applyFill="1" applyAlignment="1">
      <alignment/>
    </xf>
    <xf numFmtId="39" fontId="39" fillId="34" borderId="0" xfId="0" applyNumberFormat="1" applyFont="1" applyFill="1" applyAlignment="1">
      <alignment/>
    </xf>
    <xf numFmtId="37" fontId="7" fillId="34" borderId="0" xfId="0" applyNumberFormat="1" applyFont="1" applyFill="1" applyAlignment="1">
      <alignment/>
    </xf>
    <xf numFmtId="188" fontId="29" fillId="33" borderId="0" xfId="60" applyNumberFormat="1" applyFont="1" applyFill="1" applyAlignment="1">
      <alignment horizontal="right"/>
      <protection/>
    </xf>
    <xf numFmtId="188" fontId="13" fillId="0" borderId="0" xfId="49" applyNumberFormat="1" applyFont="1" applyBorder="1" applyAlignment="1">
      <alignment/>
    </xf>
    <xf numFmtId="188" fontId="29" fillId="0" borderId="0" xfId="49" applyNumberFormat="1" applyFont="1" applyBorder="1" applyAlignment="1">
      <alignment/>
    </xf>
    <xf numFmtId="188" fontId="32" fillId="34" borderId="0" xfId="49" applyNumberFormat="1" applyFont="1" applyFill="1" applyBorder="1" applyAlignment="1">
      <alignment/>
    </xf>
    <xf numFmtId="189" fontId="13" fillId="0" borderId="0" xfId="49" applyNumberFormat="1" applyFont="1" applyBorder="1" applyAlignment="1">
      <alignment/>
    </xf>
    <xf numFmtId="189" fontId="29" fillId="0" borderId="0" xfId="49" applyNumberFormat="1" applyFont="1" applyBorder="1" applyAlignment="1">
      <alignment/>
    </xf>
    <xf numFmtId="189" fontId="32" fillId="34" borderId="0" xfId="49" applyNumberFormat="1" applyFont="1" applyFill="1" applyBorder="1" applyAlignment="1">
      <alignment/>
    </xf>
    <xf numFmtId="37" fontId="13" fillId="0" borderId="0" xfId="60" applyNumberFormat="1" applyFont="1">
      <alignment/>
      <protection/>
    </xf>
    <xf numFmtId="37" fontId="29" fillId="0" borderId="0" xfId="49" applyNumberFormat="1" applyFont="1" applyFill="1" applyBorder="1" applyAlignment="1" applyProtection="1">
      <alignment/>
      <protection/>
    </xf>
    <xf numFmtId="0" fontId="12" fillId="0" borderId="0" xfId="62" applyFont="1" applyFill="1">
      <alignment/>
      <protection/>
    </xf>
    <xf numFmtId="37" fontId="29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37" fontId="13" fillId="0" borderId="0" xfId="62" applyNumberFormat="1" applyFont="1" applyFill="1">
      <alignment/>
      <protection/>
    </xf>
    <xf numFmtId="0" fontId="9" fillId="0" borderId="0" xfId="0" applyFont="1" applyAlignment="1">
      <alignment horizontal="center"/>
    </xf>
    <xf numFmtId="17" fontId="115" fillId="0" borderId="0" xfId="0" applyNumberFormat="1" applyFont="1" applyAlignment="1">
      <alignment horizontal="center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48" fillId="0" borderId="0" xfId="60" applyFont="1" applyAlignment="1">
      <alignment horizontal="center"/>
      <protection/>
    </xf>
    <xf numFmtId="0" fontId="123" fillId="0" borderId="0" xfId="60" applyFont="1" applyAlignment="1">
      <alignment horizontal="center"/>
      <protection/>
    </xf>
    <xf numFmtId="0" fontId="3" fillId="34" borderId="0" xfId="60" applyFont="1" applyFill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15" fillId="0" borderId="0" xfId="60" applyFont="1" applyAlignment="1">
      <alignment horizontal="center"/>
      <protection/>
    </xf>
    <xf numFmtId="0" fontId="12" fillId="34" borderId="0" xfId="60" applyFont="1" applyFill="1" applyAlignment="1">
      <alignment horizontal="center"/>
      <protection/>
    </xf>
    <xf numFmtId="0" fontId="12" fillId="34" borderId="10" xfId="60" applyFont="1" applyFill="1" applyBorder="1" applyAlignment="1">
      <alignment horizontal="center"/>
      <protection/>
    </xf>
    <xf numFmtId="0" fontId="29" fillId="34" borderId="0" xfId="60" applyFont="1" applyFill="1" applyAlignment="1">
      <alignment horizontal="center"/>
      <protection/>
    </xf>
    <xf numFmtId="0" fontId="8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0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0" fillId="34" borderId="0" xfId="60" applyFont="1" applyFill="1" applyAlignment="1">
      <alignment horizontal="center"/>
      <protection/>
    </xf>
    <xf numFmtId="0" fontId="49" fillId="0" borderId="0" xfId="60" applyFont="1" applyAlignment="1">
      <alignment horizontal="center"/>
      <protection/>
    </xf>
    <xf numFmtId="0" fontId="124" fillId="0" borderId="0" xfId="60" applyFont="1" applyAlignment="1">
      <alignment horizontal="center"/>
      <protection/>
    </xf>
    <xf numFmtId="0" fontId="10" fillId="34" borderId="21" xfId="60" applyFont="1" applyFill="1" applyBorder="1" applyAlignment="1">
      <alignment horizontal="center"/>
      <protection/>
    </xf>
    <xf numFmtId="0" fontId="44" fillId="0" borderId="0" xfId="60" applyFont="1" applyAlignment="1">
      <alignment horizontal="center"/>
      <protection/>
    </xf>
    <xf numFmtId="0" fontId="125" fillId="0" borderId="0" xfId="60" applyFont="1" applyAlignment="1">
      <alignment horizontal="center"/>
      <protection/>
    </xf>
    <xf numFmtId="0" fontId="9" fillId="34" borderId="0" xfId="60" applyFont="1" applyFill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17" fontId="115" fillId="0" borderId="0" xfId="60" applyNumberFormat="1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26" fillId="0" borderId="0" xfId="61" applyFont="1" applyAlignment="1">
      <alignment horizontal="center"/>
      <protection/>
    </xf>
    <xf numFmtId="0" fontId="38" fillId="13" borderId="0" xfId="61" applyFont="1" applyFill="1" applyAlignment="1">
      <alignment horizontal="center" vertical="center"/>
      <protection/>
    </xf>
    <xf numFmtId="0" fontId="120" fillId="0" borderId="0" xfId="62" applyFont="1" applyAlignment="1">
      <alignment horizontal="center"/>
      <protection/>
    </xf>
    <xf numFmtId="0" fontId="47" fillId="13" borderId="13" xfId="0" applyFont="1" applyFill="1" applyBorder="1" applyAlignment="1">
      <alignment horizontal="center" vertical="center"/>
    </xf>
    <xf numFmtId="0" fontId="47" fillId="13" borderId="14" xfId="0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horizontal="center" vertical="center"/>
    </xf>
    <xf numFmtId="0" fontId="47" fillId="13" borderId="23" xfId="0" applyFont="1" applyFill="1" applyBorder="1" applyAlignment="1">
      <alignment horizontal="center" vertical="center"/>
    </xf>
    <xf numFmtId="0" fontId="47" fillId="13" borderId="24" xfId="0" applyFont="1" applyFill="1" applyBorder="1" applyAlignment="1">
      <alignment horizontal="center"/>
    </xf>
    <xf numFmtId="0" fontId="47" fillId="13" borderId="25" xfId="0" applyFont="1" applyFill="1" applyBorder="1" applyAlignment="1">
      <alignment horizontal="center"/>
    </xf>
    <xf numFmtId="0" fontId="47" fillId="13" borderId="26" xfId="0" applyFont="1" applyFill="1" applyBorder="1" applyAlignment="1">
      <alignment horizontal="center"/>
    </xf>
    <xf numFmtId="0" fontId="47" fillId="13" borderId="2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_ENE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1057275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381000</xdr:rowOff>
    </xdr:from>
    <xdr:to>
      <xdr:col>0</xdr:col>
      <xdr:colOff>1362075</xdr:colOff>
      <xdr:row>2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1095375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2524125</xdr:colOff>
      <xdr:row>2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352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9525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2028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1276350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1743075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1514475</xdr:colOff>
      <xdr:row>2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14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1819275</xdr:colOff>
      <xdr:row>1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1600200</xdr:colOff>
      <xdr:row>2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1152525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workbookViewId="0" topLeftCell="A1">
      <selection activeCell="M20" sqref="M20"/>
    </sheetView>
  </sheetViews>
  <sheetFormatPr defaultColWidth="11.421875" defaultRowHeight="24.75" customHeight="1"/>
  <cols>
    <col min="1" max="1" width="50.140625" style="14" bestFit="1" customWidth="1"/>
    <col min="2" max="2" width="20.57421875" style="14" bestFit="1" customWidth="1"/>
    <col min="3" max="3" width="22.7109375" style="14" bestFit="1" customWidth="1"/>
    <col min="4" max="4" width="12.57421875" style="14" customWidth="1"/>
    <col min="5" max="5" width="20.421875" style="14" hidden="1" customWidth="1"/>
    <col min="6" max="6" width="18.7109375" style="14" hidden="1" customWidth="1"/>
    <col min="7" max="7" width="2.140625" style="14" hidden="1" customWidth="1"/>
    <col min="8" max="8" width="12.28125" style="14" hidden="1" customWidth="1"/>
    <col min="9" max="9" width="6.00390625" style="14" hidden="1" customWidth="1"/>
    <col min="10" max="12" width="11.421875" style="14" hidden="1" customWidth="1"/>
    <col min="13" max="16384" width="11.421875" style="14" customWidth="1"/>
  </cols>
  <sheetData>
    <row r="1" spans="1:4" ht="24.75" customHeight="1">
      <c r="A1" s="215" t="s">
        <v>211</v>
      </c>
      <c r="B1" s="215"/>
      <c r="C1" s="215"/>
      <c r="D1" s="42"/>
    </row>
    <row r="2" spans="1:4" ht="24.75" customHeight="1">
      <c r="A2" s="216" t="s">
        <v>49</v>
      </c>
      <c r="B2" s="216"/>
      <c r="C2" s="216"/>
      <c r="D2" s="43"/>
    </row>
    <row r="3" spans="1:4" ht="24.75" customHeight="1">
      <c r="A3" s="217" t="s">
        <v>0</v>
      </c>
      <c r="B3" s="217"/>
      <c r="C3" s="217"/>
      <c r="D3" s="217"/>
    </row>
    <row r="4" spans="1:4" ht="24.75" customHeight="1" thickBot="1">
      <c r="A4" s="187" t="s">
        <v>70</v>
      </c>
      <c r="B4" s="188"/>
      <c r="C4" s="187" t="s">
        <v>71</v>
      </c>
      <c r="D4" s="44"/>
    </row>
    <row r="5" spans="1:4" ht="24.75" customHeight="1" thickTop="1">
      <c r="A5" s="45" t="s">
        <v>72</v>
      </c>
      <c r="B5" s="45"/>
      <c r="C5" s="185">
        <f>'% Ejec. Sucursales y Regionales'!G45</f>
        <v>7034</v>
      </c>
      <c r="D5" s="44"/>
    </row>
    <row r="6" spans="1:4" ht="24.75" customHeight="1">
      <c r="A6" s="45" t="s">
        <v>73</v>
      </c>
      <c r="B6" s="45"/>
      <c r="C6" s="185">
        <f>'% Ejec. Sucursales y Regionales'!I45</f>
        <v>7526149745.459999</v>
      </c>
      <c r="D6" s="44"/>
    </row>
    <row r="7" spans="1:4" ht="24.75" customHeight="1">
      <c r="A7" s="45" t="s">
        <v>74</v>
      </c>
      <c r="B7" s="45"/>
      <c r="C7" s="185">
        <f>'% Ejec. Sucursales y Regionales'!J45</f>
        <v>7121</v>
      </c>
      <c r="D7" s="44"/>
    </row>
    <row r="8" spans="1:4" ht="24.75" customHeight="1">
      <c r="A8" s="45" t="s">
        <v>75</v>
      </c>
      <c r="B8" s="45"/>
      <c r="C8" s="185">
        <f>'% Ejec. Sucursales y Regionales'!H45</f>
        <v>749797</v>
      </c>
      <c r="D8" s="44"/>
    </row>
    <row r="9" spans="1:4" ht="24.75" customHeight="1">
      <c r="A9" s="45" t="s">
        <v>76</v>
      </c>
      <c r="B9" s="45"/>
      <c r="C9" s="185">
        <f>'% Ejec. Sucursales y Regionales'!K45</f>
        <v>8104231175.059999</v>
      </c>
      <c r="D9" s="44"/>
    </row>
    <row r="10" spans="1:4" ht="24.75" customHeight="1" thickBot="1">
      <c r="A10" s="46" t="s">
        <v>77</v>
      </c>
      <c r="B10" s="46"/>
      <c r="C10" s="186">
        <f>'% Ejec. Sucursales y Regionales'!L45</f>
        <v>6475107231.64</v>
      </c>
      <c r="D10" s="44"/>
    </row>
    <row r="11" ht="24.75" customHeight="1" thickTop="1"/>
    <row r="13" spans="1:3" ht="24.75" customHeight="1">
      <c r="A13" s="218" t="s">
        <v>78</v>
      </c>
      <c r="B13" s="218"/>
      <c r="C13" s="218"/>
    </row>
    <row r="14" spans="1:3" ht="24.75" customHeight="1">
      <c r="A14" s="219" t="s">
        <v>53</v>
      </c>
      <c r="B14" s="219"/>
      <c r="C14" s="219"/>
    </row>
    <row r="15" spans="1:3" ht="24.75" customHeight="1">
      <c r="A15" s="216" t="s">
        <v>49</v>
      </c>
      <c r="B15" s="216"/>
      <c r="C15" s="216"/>
    </row>
    <row r="16" spans="1:3" ht="24.75" customHeight="1">
      <c r="A16" s="189" t="s">
        <v>0</v>
      </c>
      <c r="B16" s="189"/>
      <c r="C16" s="189"/>
    </row>
    <row r="17" spans="1:3" ht="24.75" customHeight="1" thickBot="1">
      <c r="A17" s="187" t="s">
        <v>70</v>
      </c>
      <c r="B17" s="188"/>
      <c r="C17" s="187" t="s">
        <v>71</v>
      </c>
    </row>
    <row r="18" spans="1:3" ht="24.75" customHeight="1" thickTop="1">
      <c r="A18" s="45" t="s">
        <v>72</v>
      </c>
      <c r="B18" s="45"/>
      <c r="C18" s="190">
        <f>'TASA 0% por Sucursal'!B45</f>
        <v>2484</v>
      </c>
    </row>
    <row r="19" spans="1:3" ht="24.75" customHeight="1">
      <c r="A19" s="45" t="s">
        <v>73</v>
      </c>
      <c r="B19" s="45"/>
      <c r="C19" s="190">
        <f>'TASA 0% por Sucursal'!D45</f>
        <v>1706705215.9099998</v>
      </c>
    </row>
    <row r="20" spans="1:3" ht="24.75" customHeight="1">
      <c r="A20" s="45" t="s">
        <v>75</v>
      </c>
      <c r="B20" s="45"/>
      <c r="C20" s="190">
        <f>'TASA 0% por Sucursal'!C45</f>
        <v>166210</v>
      </c>
    </row>
    <row r="21" spans="1:3" ht="24.75" customHeight="1">
      <c r="A21" s="45" t="s">
        <v>76</v>
      </c>
      <c r="B21" s="45"/>
      <c r="C21" s="190">
        <f>'TASA 0% por Sucursal'!E45</f>
        <v>1812297640.4499998</v>
      </c>
    </row>
    <row r="22" spans="1:3" ht="24.75" customHeight="1" thickBot="1">
      <c r="A22" s="46" t="s">
        <v>77</v>
      </c>
      <c r="B22" s="46"/>
      <c r="C22" s="191">
        <f>'TASA 0% por Sucursal'!F45</f>
        <v>422235052.69</v>
      </c>
    </row>
    <row r="23" ht="24.75" customHeight="1" thickTop="1"/>
  </sheetData>
  <sheetProtection/>
  <mergeCells count="6">
    <mergeCell ref="A1:C1"/>
    <mergeCell ref="A2:C2"/>
    <mergeCell ref="A3:D3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headerFooter alignWithMargins="0">
    <oddFooter>&amp;L&amp;9Planeación Estratégica-Sección de Estadística.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70" zoomScaleNormal="70" zoomScalePageLayoutView="0" workbookViewId="0" topLeftCell="A1">
      <selection activeCell="A3" sqref="A3:D3"/>
    </sheetView>
  </sheetViews>
  <sheetFormatPr defaultColWidth="11.421875" defaultRowHeight="19.5" customHeight="1"/>
  <cols>
    <col min="1" max="1" width="47.57421875" style="143" customWidth="1"/>
    <col min="2" max="2" width="21.28125" style="143" customWidth="1"/>
    <col min="3" max="4" width="26.57421875" style="143" customWidth="1"/>
    <col min="5" max="5" width="12.8515625" style="143" bestFit="1" customWidth="1"/>
    <col min="6" max="6" width="26.7109375" style="143" bestFit="1" customWidth="1"/>
    <col min="7" max="7" width="21.8515625" style="143" bestFit="1" customWidth="1"/>
    <col min="8" max="8" width="19.28125" style="143" bestFit="1" customWidth="1"/>
    <col min="9" max="16384" width="11.421875" style="143" customWidth="1"/>
  </cols>
  <sheetData>
    <row r="1" spans="1:4" ht="30.75">
      <c r="A1" s="249" t="s">
        <v>182</v>
      </c>
      <c r="B1" s="249"/>
      <c r="C1" s="249"/>
      <c r="D1" s="249"/>
    </row>
    <row r="2" spans="1:4" ht="30.75">
      <c r="A2" s="249" t="s">
        <v>53</v>
      </c>
      <c r="B2" s="249"/>
      <c r="C2" s="249"/>
      <c r="D2" s="249"/>
    </row>
    <row r="3" spans="1:6" ht="26.25">
      <c r="A3" s="247" t="s">
        <v>181</v>
      </c>
      <c r="B3" s="247"/>
      <c r="C3" s="247"/>
      <c r="D3" s="247"/>
      <c r="E3" s="139"/>
      <c r="F3" s="139"/>
    </row>
    <row r="4" spans="1:4" ht="19.5" customHeight="1">
      <c r="A4" s="144"/>
      <c r="B4" s="144"/>
      <c r="C4" s="144"/>
      <c r="D4" s="144"/>
    </row>
    <row r="5" spans="1:9" ht="19.5" customHeight="1">
      <c r="A5" s="250" t="s">
        <v>117</v>
      </c>
      <c r="B5" s="145" t="s">
        <v>183</v>
      </c>
      <c r="C5" s="145" t="s">
        <v>59</v>
      </c>
      <c r="D5" s="145" t="s">
        <v>184</v>
      </c>
      <c r="G5" s="146"/>
      <c r="H5" s="146"/>
      <c r="I5" s="146"/>
    </row>
    <row r="6" spans="1:9" ht="19.5" customHeight="1">
      <c r="A6" s="250"/>
      <c r="B6" s="145" t="s">
        <v>185</v>
      </c>
      <c r="C6" s="145" t="s">
        <v>186</v>
      </c>
      <c r="D6" s="145" t="s">
        <v>55</v>
      </c>
      <c r="F6" s="147"/>
      <c r="H6" s="146"/>
      <c r="I6" s="146"/>
    </row>
    <row r="7" spans="1:9" ht="19.5" customHeight="1">
      <c r="A7" s="250"/>
      <c r="B7" s="145" t="s">
        <v>45</v>
      </c>
      <c r="C7" s="145" t="s">
        <v>187</v>
      </c>
      <c r="D7" s="145" t="s">
        <v>188</v>
      </c>
      <c r="F7" s="147"/>
      <c r="H7" s="146"/>
      <c r="I7" s="146"/>
    </row>
    <row r="8" spans="1:9" ht="19.5" customHeight="1">
      <c r="A8" s="158" t="s">
        <v>123</v>
      </c>
      <c r="B8" s="148"/>
      <c r="C8" s="149"/>
      <c r="D8" s="149"/>
      <c r="F8" s="149"/>
      <c r="G8" s="149"/>
      <c r="H8" s="147"/>
      <c r="I8" s="146"/>
    </row>
    <row r="9" spans="1:9" ht="19.5" customHeight="1">
      <c r="A9" s="150" t="s">
        <v>213</v>
      </c>
      <c r="B9" s="151">
        <v>795</v>
      </c>
      <c r="C9" s="151">
        <v>70435</v>
      </c>
      <c r="D9" s="151">
        <v>424436298.73</v>
      </c>
      <c r="F9" s="147"/>
      <c r="H9" s="152"/>
      <c r="I9" s="146"/>
    </row>
    <row r="10" spans="1:9" ht="19.5" customHeight="1">
      <c r="A10" s="150" t="s">
        <v>242</v>
      </c>
      <c r="B10" s="153">
        <v>1</v>
      </c>
      <c r="C10" s="153">
        <v>0</v>
      </c>
      <c r="D10" s="153">
        <v>142090</v>
      </c>
      <c r="F10" s="147"/>
      <c r="G10" s="147"/>
      <c r="H10" s="147"/>
      <c r="I10" s="146"/>
    </row>
    <row r="11" spans="1:9" ht="19.5" customHeight="1">
      <c r="A11" s="150" t="s">
        <v>214</v>
      </c>
      <c r="B11" s="151">
        <v>432</v>
      </c>
      <c r="C11" s="151">
        <v>27518</v>
      </c>
      <c r="D11" s="151">
        <v>159111200</v>
      </c>
      <c r="F11" s="147"/>
      <c r="H11" s="152"/>
      <c r="I11" s="146"/>
    </row>
    <row r="12" spans="1:9" ht="19.5" customHeight="1">
      <c r="A12" s="150" t="s">
        <v>216</v>
      </c>
      <c r="B12" s="151">
        <v>94</v>
      </c>
      <c r="C12" s="151">
        <v>5011</v>
      </c>
      <c r="D12" s="151">
        <v>65788000</v>
      </c>
      <c r="F12" s="147"/>
      <c r="H12" s="152"/>
      <c r="I12" s="146"/>
    </row>
    <row r="13" spans="1:9" ht="19.5" customHeight="1">
      <c r="A13" s="150" t="s">
        <v>254</v>
      </c>
      <c r="B13" s="151">
        <v>37</v>
      </c>
      <c r="C13" s="151">
        <v>5281</v>
      </c>
      <c r="D13" s="151">
        <v>31243750</v>
      </c>
      <c r="F13" s="147"/>
      <c r="H13" s="152"/>
      <c r="I13" s="146"/>
    </row>
    <row r="14" spans="1:9" ht="19.5" customHeight="1">
      <c r="A14" s="150" t="s">
        <v>235</v>
      </c>
      <c r="B14" s="151">
        <v>12</v>
      </c>
      <c r="C14" s="151">
        <v>979</v>
      </c>
      <c r="D14" s="151">
        <v>2951500</v>
      </c>
      <c r="F14" s="147"/>
      <c r="G14" s="147"/>
      <c r="H14" s="147"/>
      <c r="I14" s="146"/>
    </row>
    <row r="15" spans="1:9" ht="19.5" customHeight="1">
      <c r="A15" s="150" t="s">
        <v>240</v>
      </c>
      <c r="B15" s="153">
        <v>1</v>
      </c>
      <c r="C15" s="153">
        <v>0</v>
      </c>
      <c r="D15" s="153">
        <v>350000</v>
      </c>
      <c r="F15" s="147"/>
      <c r="G15" s="147"/>
      <c r="H15" s="147"/>
      <c r="I15" s="146"/>
    </row>
    <row r="16" spans="1:9" ht="19.5" customHeight="1">
      <c r="A16" s="150" t="s">
        <v>215</v>
      </c>
      <c r="B16" s="151">
        <v>67</v>
      </c>
      <c r="C16" s="151">
        <v>11221</v>
      </c>
      <c r="D16" s="151">
        <v>115080000</v>
      </c>
      <c r="F16" s="147"/>
      <c r="H16" s="152"/>
      <c r="I16" s="146"/>
    </row>
    <row r="17" spans="1:9" ht="19.5" customHeight="1">
      <c r="A17" s="150" t="s">
        <v>217</v>
      </c>
      <c r="B17" s="151">
        <v>33</v>
      </c>
      <c r="C17" s="151">
        <v>5060</v>
      </c>
      <c r="D17" s="151">
        <v>44675000</v>
      </c>
      <c r="F17" s="147"/>
      <c r="H17" s="152"/>
      <c r="I17" s="146"/>
    </row>
    <row r="18" spans="1:9" ht="19.5" customHeight="1">
      <c r="A18" s="150" t="s">
        <v>233</v>
      </c>
      <c r="B18" s="151">
        <v>11</v>
      </c>
      <c r="C18" s="151">
        <v>1520</v>
      </c>
      <c r="D18" s="151">
        <v>3216000</v>
      </c>
      <c r="F18" s="147"/>
      <c r="G18" s="147"/>
      <c r="H18" s="147"/>
      <c r="I18" s="146"/>
    </row>
    <row r="19" spans="1:9" ht="19.5" customHeight="1">
      <c r="A19" s="150" t="s">
        <v>255</v>
      </c>
      <c r="B19" s="151">
        <v>126</v>
      </c>
      <c r="C19" s="151">
        <v>6035</v>
      </c>
      <c r="D19" s="151">
        <v>51211000</v>
      </c>
      <c r="F19" s="147"/>
      <c r="H19" s="152"/>
      <c r="I19" s="146"/>
    </row>
    <row r="20" spans="1:9" ht="19.5" customHeight="1">
      <c r="A20" s="150" t="s">
        <v>256</v>
      </c>
      <c r="B20" s="151">
        <v>21</v>
      </c>
      <c r="C20" s="151">
        <v>837</v>
      </c>
      <c r="D20" s="151">
        <v>5607000</v>
      </c>
      <c r="F20" s="147"/>
      <c r="H20" s="152"/>
      <c r="I20" s="146"/>
    </row>
    <row r="21" spans="1:9" ht="19.5" customHeight="1">
      <c r="A21" s="150" t="s">
        <v>257</v>
      </c>
      <c r="B21" s="151">
        <v>51</v>
      </c>
      <c r="C21" s="151">
        <v>1745</v>
      </c>
      <c r="D21" s="151">
        <v>27934000</v>
      </c>
      <c r="F21" s="147"/>
      <c r="H21" s="152"/>
      <c r="I21" s="146"/>
    </row>
    <row r="22" spans="1:9" ht="19.5" customHeight="1">
      <c r="A22" s="150" t="s">
        <v>258</v>
      </c>
      <c r="B22" s="151">
        <v>5</v>
      </c>
      <c r="C22" s="151">
        <v>66</v>
      </c>
      <c r="D22" s="151">
        <v>1260000</v>
      </c>
      <c r="F22" s="147"/>
      <c r="G22" s="147"/>
      <c r="H22" s="147"/>
      <c r="I22" s="146"/>
    </row>
    <row r="23" spans="1:9" ht="19.5" customHeight="1">
      <c r="A23" s="150" t="s">
        <v>218</v>
      </c>
      <c r="B23" s="151">
        <v>44</v>
      </c>
      <c r="C23" s="151">
        <v>1106</v>
      </c>
      <c r="D23" s="151">
        <v>27820000</v>
      </c>
      <c r="F23" s="147"/>
      <c r="H23" s="152"/>
      <c r="I23" s="146"/>
    </row>
    <row r="24" spans="1:9" ht="19.5" customHeight="1">
      <c r="A24" s="150" t="s">
        <v>219</v>
      </c>
      <c r="B24" s="151">
        <v>8</v>
      </c>
      <c r="C24" s="151">
        <v>1400</v>
      </c>
      <c r="D24" s="151">
        <v>18252122</v>
      </c>
      <c r="F24" s="147"/>
      <c r="H24" s="152"/>
      <c r="I24" s="146"/>
    </row>
    <row r="25" spans="1:9" ht="19.5" customHeight="1">
      <c r="A25" s="150" t="s">
        <v>220</v>
      </c>
      <c r="B25" s="151">
        <v>62</v>
      </c>
      <c r="C25" s="151">
        <v>1997</v>
      </c>
      <c r="D25" s="151">
        <v>16364000</v>
      </c>
      <c r="F25" s="147"/>
      <c r="H25" s="152"/>
      <c r="I25" s="146"/>
    </row>
    <row r="26" spans="1:9" ht="19.5" customHeight="1">
      <c r="A26" s="150" t="s">
        <v>251</v>
      </c>
      <c r="B26" s="151">
        <v>29</v>
      </c>
      <c r="C26" s="151">
        <v>1371</v>
      </c>
      <c r="D26" s="151">
        <v>14335287</v>
      </c>
      <c r="F26" s="147"/>
      <c r="H26" s="152"/>
      <c r="I26" s="146"/>
    </row>
    <row r="27" spans="1:9" ht="19.5" customHeight="1">
      <c r="A27" s="150" t="s">
        <v>252</v>
      </c>
      <c r="B27" s="151">
        <v>15</v>
      </c>
      <c r="C27" s="151">
        <v>1008</v>
      </c>
      <c r="D27" s="151">
        <v>11407185</v>
      </c>
      <c r="F27" s="147"/>
      <c r="G27" s="147"/>
      <c r="H27" s="147"/>
      <c r="I27" s="146"/>
    </row>
    <row r="28" spans="1:9" ht="19.5" customHeight="1">
      <c r="A28" s="150" t="s">
        <v>253</v>
      </c>
      <c r="B28" s="151">
        <v>13</v>
      </c>
      <c r="C28" s="151">
        <v>677</v>
      </c>
      <c r="D28" s="151">
        <v>3960000</v>
      </c>
      <c r="F28" s="147"/>
      <c r="G28" s="147"/>
      <c r="H28" s="147"/>
      <c r="I28" s="146"/>
    </row>
    <row r="29" spans="1:9" ht="19.5" customHeight="1">
      <c r="A29" s="150" t="s">
        <v>221</v>
      </c>
      <c r="B29" s="151">
        <v>55</v>
      </c>
      <c r="C29" s="151">
        <v>2308</v>
      </c>
      <c r="D29" s="151">
        <v>14150000</v>
      </c>
      <c r="F29" s="147"/>
      <c r="H29" s="152"/>
      <c r="I29" s="146"/>
    </row>
    <row r="30" spans="1:9" ht="19.5" customHeight="1">
      <c r="A30" s="150" t="s">
        <v>239</v>
      </c>
      <c r="B30" s="151">
        <v>5</v>
      </c>
      <c r="C30" s="151">
        <v>230</v>
      </c>
      <c r="D30" s="151">
        <v>865000</v>
      </c>
      <c r="F30" s="147"/>
      <c r="G30" s="147"/>
      <c r="H30" s="147"/>
      <c r="I30" s="146"/>
    </row>
    <row r="31" spans="1:9" ht="19.5" customHeight="1">
      <c r="A31" s="150" t="s">
        <v>269</v>
      </c>
      <c r="B31" s="151">
        <v>8</v>
      </c>
      <c r="C31" s="151">
        <v>240</v>
      </c>
      <c r="D31" s="151">
        <v>12350000</v>
      </c>
      <c r="F31" s="147"/>
      <c r="H31" s="152"/>
      <c r="I31" s="146"/>
    </row>
    <row r="32" spans="1:9" ht="19.5" customHeight="1">
      <c r="A32" s="150" t="s">
        <v>222</v>
      </c>
      <c r="B32" s="151">
        <v>51</v>
      </c>
      <c r="C32" s="151">
        <v>1105</v>
      </c>
      <c r="D32" s="151">
        <v>11617000</v>
      </c>
      <c r="F32" s="147"/>
      <c r="H32" s="152"/>
      <c r="I32" s="146"/>
    </row>
    <row r="33" spans="1:9" ht="19.5" customHeight="1">
      <c r="A33" s="150" t="s">
        <v>223</v>
      </c>
      <c r="B33" s="151">
        <v>4</v>
      </c>
      <c r="C33" s="151">
        <v>908</v>
      </c>
      <c r="D33" s="151">
        <v>11520000</v>
      </c>
      <c r="F33" s="147"/>
      <c r="G33" s="147"/>
      <c r="H33" s="147"/>
      <c r="I33" s="146"/>
    </row>
    <row r="34" spans="1:9" ht="19.5" customHeight="1">
      <c r="A34" s="150" t="s">
        <v>227</v>
      </c>
      <c r="B34" s="151">
        <v>14</v>
      </c>
      <c r="C34" s="151">
        <v>575</v>
      </c>
      <c r="D34" s="151">
        <v>6032208</v>
      </c>
      <c r="F34" s="147"/>
      <c r="H34" s="152"/>
      <c r="I34" s="146"/>
    </row>
    <row r="35" spans="1:9" ht="19.5" customHeight="1">
      <c r="A35" s="150" t="s">
        <v>224</v>
      </c>
      <c r="B35" s="151">
        <v>15</v>
      </c>
      <c r="C35" s="151">
        <v>282</v>
      </c>
      <c r="D35" s="151">
        <v>10220000</v>
      </c>
      <c r="F35" s="147"/>
      <c r="G35" s="147"/>
      <c r="H35" s="147"/>
      <c r="I35" s="146"/>
    </row>
    <row r="36" spans="1:9" ht="19.5" customHeight="1">
      <c r="A36" s="150" t="s">
        <v>265</v>
      </c>
      <c r="B36" s="151">
        <v>42</v>
      </c>
      <c r="C36" s="151">
        <v>969</v>
      </c>
      <c r="D36" s="151">
        <v>9718000</v>
      </c>
      <c r="F36" s="147"/>
      <c r="G36" s="147"/>
      <c r="H36" s="147"/>
      <c r="I36" s="146"/>
    </row>
    <row r="37" spans="1:9" ht="19.5" customHeight="1">
      <c r="A37" s="150" t="s">
        <v>266</v>
      </c>
      <c r="B37" s="151">
        <v>11</v>
      </c>
      <c r="C37" s="151">
        <v>253</v>
      </c>
      <c r="D37" s="151">
        <v>2417000</v>
      </c>
      <c r="F37" s="147"/>
      <c r="G37" s="147"/>
      <c r="H37" s="147"/>
      <c r="I37" s="146"/>
    </row>
    <row r="38" spans="1:9" ht="19.5" customHeight="1">
      <c r="A38" s="150" t="s">
        <v>267</v>
      </c>
      <c r="B38" s="151">
        <v>3</v>
      </c>
      <c r="C38" s="151">
        <v>50</v>
      </c>
      <c r="D38" s="151">
        <v>700000</v>
      </c>
      <c r="F38" s="147"/>
      <c r="G38" s="147"/>
      <c r="H38" s="147"/>
      <c r="I38" s="146"/>
    </row>
    <row r="39" spans="1:9" ht="19.5" customHeight="1">
      <c r="A39" s="150" t="s">
        <v>225</v>
      </c>
      <c r="B39" s="151">
        <v>6</v>
      </c>
      <c r="C39" s="151">
        <v>80</v>
      </c>
      <c r="D39" s="151">
        <v>7880000</v>
      </c>
      <c r="F39" s="147"/>
      <c r="H39" s="152"/>
      <c r="I39" s="146"/>
    </row>
    <row r="40" spans="1:9" ht="19.5" customHeight="1">
      <c r="A40" s="150" t="s">
        <v>241</v>
      </c>
      <c r="B40" s="153">
        <v>1</v>
      </c>
      <c r="C40" s="153">
        <v>18</v>
      </c>
      <c r="D40" s="153">
        <v>225000</v>
      </c>
      <c r="F40" s="147"/>
      <c r="G40" s="147"/>
      <c r="H40" s="147"/>
      <c r="I40" s="146"/>
    </row>
    <row r="41" spans="1:9" ht="19.5" customHeight="1">
      <c r="A41" s="150" t="s">
        <v>226</v>
      </c>
      <c r="B41" s="151">
        <v>14</v>
      </c>
      <c r="C41" s="151">
        <v>581</v>
      </c>
      <c r="D41" s="151">
        <v>7784000</v>
      </c>
      <c r="F41" s="147"/>
      <c r="H41" s="152"/>
      <c r="I41" s="146"/>
    </row>
    <row r="42" spans="1:9" ht="19.5" customHeight="1">
      <c r="A42" s="150" t="s">
        <v>228</v>
      </c>
      <c r="B42" s="151">
        <v>2</v>
      </c>
      <c r="C42" s="151">
        <v>150</v>
      </c>
      <c r="D42" s="151">
        <v>5300000</v>
      </c>
      <c r="F42" s="147"/>
      <c r="H42" s="152"/>
      <c r="I42" s="146"/>
    </row>
    <row r="43" spans="1:9" ht="19.5" customHeight="1">
      <c r="A43" s="150" t="s">
        <v>230</v>
      </c>
      <c r="B43" s="151">
        <v>16</v>
      </c>
      <c r="C43" s="151">
        <v>569</v>
      </c>
      <c r="D43" s="151">
        <v>3628000</v>
      </c>
      <c r="F43" s="147"/>
      <c r="G43" s="147"/>
      <c r="H43" s="147"/>
      <c r="I43" s="146"/>
    </row>
    <row r="44" spans="1:9" ht="19.5" customHeight="1">
      <c r="A44" s="150" t="s">
        <v>231</v>
      </c>
      <c r="B44" s="151">
        <v>3</v>
      </c>
      <c r="C44" s="151">
        <v>2900</v>
      </c>
      <c r="D44" s="151">
        <v>3600000</v>
      </c>
      <c r="F44" s="147"/>
      <c r="G44" s="147"/>
      <c r="H44" s="147"/>
      <c r="I44" s="146"/>
    </row>
    <row r="45" spans="1:9" ht="19.5" customHeight="1">
      <c r="A45" s="150" t="s">
        <v>232</v>
      </c>
      <c r="B45" s="151">
        <v>4</v>
      </c>
      <c r="C45" s="151">
        <v>190</v>
      </c>
      <c r="D45" s="151">
        <v>3590000</v>
      </c>
      <c r="G45" s="147"/>
      <c r="H45" s="147"/>
      <c r="I45" s="146"/>
    </row>
    <row r="46" spans="1:9" ht="19.5" customHeight="1">
      <c r="A46" s="150" t="s">
        <v>234</v>
      </c>
      <c r="B46" s="151">
        <v>11</v>
      </c>
      <c r="C46" s="151">
        <v>350</v>
      </c>
      <c r="D46" s="151">
        <v>3000000</v>
      </c>
      <c r="F46" s="147"/>
      <c r="G46" s="147"/>
      <c r="H46" s="147"/>
      <c r="I46" s="146"/>
    </row>
    <row r="47" spans="1:12" ht="19.5" customHeight="1">
      <c r="A47" s="150" t="s">
        <v>236</v>
      </c>
      <c r="B47" s="151">
        <v>6</v>
      </c>
      <c r="C47" s="151">
        <v>189</v>
      </c>
      <c r="D47" s="151">
        <v>1750000</v>
      </c>
      <c r="F47" s="147"/>
      <c r="G47" s="147"/>
      <c r="H47" s="147"/>
      <c r="I47" s="251"/>
      <c r="J47" s="251"/>
      <c r="K47" s="251"/>
      <c r="L47" s="251"/>
    </row>
    <row r="48" spans="1:9" ht="19.5" customHeight="1">
      <c r="A48" s="150" t="s">
        <v>237</v>
      </c>
      <c r="B48" s="151">
        <v>10</v>
      </c>
      <c r="C48" s="151">
        <v>358</v>
      </c>
      <c r="D48" s="151">
        <v>1229000</v>
      </c>
      <c r="F48" s="147"/>
      <c r="G48" s="147"/>
      <c r="H48" s="147"/>
      <c r="I48" s="146"/>
    </row>
    <row r="49" spans="1:9" ht="19.5" customHeight="1">
      <c r="A49" s="150" t="s">
        <v>238</v>
      </c>
      <c r="B49" s="151">
        <v>3</v>
      </c>
      <c r="C49" s="151">
        <v>70</v>
      </c>
      <c r="D49" s="151">
        <v>1220000</v>
      </c>
      <c r="F49" s="147"/>
      <c r="G49" s="147"/>
      <c r="H49" s="147"/>
      <c r="I49" s="146"/>
    </row>
    <row r="50" spans="1:9" ht="19.5" customHeight="1">
      <c r="A50" s="150" t="s">
        <v>229</v>
      </c>
      <c r="B50" s="151">
        <v>1</v>
      </c>
      <c r="C50" s="151">
        <v>0</v>
      </c>
      <c r="D50" s="151">
        <v>5000000</v>
      </c>
      <c r="F50" s="147"/>
      <c r="G50" s="147"/>
      <c r="H50" s="147"/>
      <c r="I50" s="146"/>
    </row>
    <row r="51" spans="1:9" ht="19.5" customHeight="1">
      <c r="A51" s="150" t="s">
        <v>243</v>
      </c>
      <c r="B51" s="153">
        <v>93</v>
      </c>
      <c r="C51" s="153">
        <v>10568</v>
      </c>
      <c r="D51" s="153">
        <v>190819653.63000003</v>
      </c>
      <c r="F51" s="147"/>
      <c r="G51" s="147"/>
      <c r="H51" s="147"/>
      <c r="I51" s="146"/>
    </row>
    <row r="52" spans="1:7" s="156" customFormat="1" ht="19.5" customHeight="1">
      <c r="A52" s="154" t="s">
        <v>189</v>
      </c>
      <c r="B52" s="155">
        <f>SUM(B9:B51)</f>
        <v>2235</v>
      </c>
      <c r="C52" s="155">
        <f>SUM(C9:C51)</f>
        <v>166210</v>
      </c>
      <c r="D52" s="155">
        <f>SUM(D9:D51)</f>
        <v>1339759294.3600001</v>
      </c>
      <c r="G52" s="157"/>
    </row>
    <row r="53" spans="1:4" ht="19.5" customHeight="1">
      <c r="A53" s="158" t="s">
        <v>144</v>
      </c>
      <c r="B53" s="151"/>
      <c r="C53" s="151"/>
      <c r="D53" s="151"/>
    </row>
    <row r="54" spans="1:4" ht="19.5" customHeight="1">
      <c r="A54" s="158" t="s">
        <v>270</v>
      </c>
      <c r="B54" s="151"/>
      <c r="C54" s="151"/>
      <c r="D54" s="151"/>
    </row>
    <row r="55" spans="1:4" ht="19.5" customHeight="1">
      <c r="A55" s="150" t="s">
        <v>244</v>
      </c>
      <c r="B55" s="151">
        <v>100</v>
      </c>
      <c r="C55" s="151">
        <v>0</v>
      </c>
      <c r="D55" s="151">
        <v>168052000</v>
      </c>
    </row>
    <row r="56" spans="1:4" ht="19.5" customHeight="1">
      <c r="A56" s="150" t="s">
        <v>263</v>
      </c>
      <c r="B56" s="151">
        <v>84</v>
      </c>
      <c r="C56" s="151">
        <v>0</v>
      </c>
      <c r="D56" s="151">
        <v>115474684.55</v>
      </c>
    </row>
    <row r="57" spans="1:4" ht="19.5" customHeight="1">
      <c r="A57" s="150" t="s">
        <v>249</v>
      </c>
      <c r="B57" s="151">
        <v>1</v>
      </c>
      <c r="C57" s="151">
        <v>0</v>
      </c>
      <c r="D57" s="151">
        <v>800000</v>
      </c>
    </row>
    <row r="58" spans="1:4" ht="19.5" customHeight="1">
      <c r="A58" s="150" t="s">
        <v>245</v>
      </c>
      <c r="B58" s="151">
        <v>15</v>
      </c>
      <c r="C58" s="151">
        <v>0</v>
      </c>
      <c r="D58" s="151">
        <v>27370000</v>
      </c>
    </row>
    <row r="59" spans="1:4" ht="19.5" customHeight="1">
      <c r="A59" s="150" t="s">
        <v>246</v>
      </c>
      <c r="B59" s="151">
        <v>4</v>
      </c>
      <c r="C59" s="151">
        <v>0</v>
      </c>
      <c r="D59" s="151">
        <v>5940000</v>
      </c>
    </row>
    <row r="60" spans="1:4" ht="19.5" customHeight="1">
      <c r="A60" s="150" t="s">
        <v>259</v>
      </c>
      <c r="B60" s="151">
        <v>1</v>
      </c>
      <c r="C60" s="151">
        <v>0</v>
      </c>
      <c r="D60" s="151">
        <v>5000000</v>
      </c>
    </row>
    <row r="61" spans="1:4" ht="19.5" customHeight="1">
      <c r="A61" s="150" t="s">
        <v>247</v>
      </c>
      <c r="B61" s="151">
        <v>9</v>
      </c>
      <c r="C61" s="151">
        <v>0</v>
      </c>
      <c r="D61" s="151">
        <v>4884857</v>
      </c>
    </row>
    <row r="62" spans="1:4" ht="19.5" customHeight="1">
      <c r="A62" s="150" t="s">
        <v>248</v>
      </c>
      <c r="B62" s="151">
        <v>4</v>
      </c>
      <c r="C62" s="151">
        <v>0</v>
      </c>
      <c r="D62" s="151">
        <v>3596900</v>
      </c>
    </row>
    <row r="63" spans="1:4" ht="19.5" customHeight="1">
      <c r="A63" s="150" t="s">
        <v>175</v>
      </c>
      <c r="B63" s="151">
        <v>3</v>
      </c>
      <c r="C63" s="151">
        <v>0</v>
      </c>
      <c r="D63" s="151">
        <v>2177180</v>
      </c>
    </row>
    <row r="64" spans="1:4" ht="19.5" customHeight="1">
      <c r="A64" s="211" t="s">
        <v>190</v>
      </c>
      <c r="B64" s="212">
        <f>SUM(B55:B63)</f>
        <v>221</v>
      </c>
      <c r="C64" s="212">
        <f>SUM(C55:C63)</f>
        <v>0</v>
      </c>
      <c r="D64" s="212">
        <f>SUM(D55:D63)</f>
        <v>333295621.55</v>
      </c>
    </row>
    <row r="65" spans="1:4" ht="19.5" customHeight="1">
      <c r="A65" s="211" t="s">
        <v>149</v>
      </c>
      <c r="B65" s="212">
        <f>SUM(B66:B67)</f>
        <v>12</v>
      </c>
      <c r="C65" s="212">
        <f>SUM(C66:C67)</f>
        <v>0</v>
      </c>
      <c r="D65" s="212">
        <f>SUM(D66:D67)</f>
        <v>26225000</v>
      </c>
    </row>
    <row r="66" spans="1:4" ht="19.5" customHeight="1">
      <c r="A66" s="213" t="s">
        <v>260</v>
      </c>
      <c r="B66" s="214">
        <v>6</v>
      </c>
      <c r="C66" s="214">
        <v>0</v>
      </c>
      <c r="D66" s="214">
        <v>13900000</v>
      </c>
    </row>
    <row r="67" spans="1:4" ht="19.5" customHeight="1">
      <c r="A67" s="213" t="s">
        <v>177</v>
      </c>
      <c r="B67" s="214">
        <v>6</v>
      </c>
      <c r="C67" s="214">
        <v>0</v>
      </c>
      <c r="D67" s="214">
        <v>12325000</v>
      </c>
    </row>
    <row r="68" spans="1:4" ht="19.5" customHeight="1">
      <c r="A68" s="211" t="s">
        <v>191</v>
      </c>
      <c r="B68" s="212">
        <f>SUM(B69:B69)</f>
        <v>7</v>
      </c>
      <c r="C68" s="212">
        <f>SUM(C69:C69)</f>
        <v>0</v>
      </c>
      <c r="D68" s="212">
        <f>SUM(D69:D69)</f>
        <v>5500000</v>
      </c>
    </row>
    <row r="69" spans="1:4" ht="19.5" customHeight="1">
      <c r="A69" s="213" t="s">
        <v>250</v>
      </c>
      <c r="B69" s="214">
        <v>7</v>
      </c>
      <c r="C69" s="214">
        <v>0</v>
      </c>
      <c r="D69" s="214">
        <v>5500000</v>
      </c>
    </row>
    <row r="70" spans="1:4" ht="19.5" customHeight="1">
      <c r="A70" s="211" t="s">
        <v>180</v>
      </c>
      <c r="B70" s="212">
        <f>SUM(B71:B72)</f>
        <v>9</v>
      </c>
      <c r="C70" s="212">
        <f>SUM(C71:C72)</f>
        <v>0</v>
      </c>
      <c r="D70" s="212">
        <f>SUM(D71:D72)</f>
        <v>1925300</v>
      </c>
    </row>
    <row r="71" spans="1:4" ht="19.5" customHeight="1">
      <c r="A71" s="213" t="s">
        <v>261</v>
      </c>
      <c r="B71" s="214">
        <v>8</v>
      </c>
      <c r="C71" s="214">
        <v>0</v>
      </c>
      <c r="D71" s="214">
        <v>1713000</v>
      </c>
    </row>
    <row r="72" spans="1:4" ht="19.5" customHeight="1">
      <c r="A72" s="213" t="s">
        <v>262</v>
      </c>
      <c r="B72" s="214">
        <v>1</v>
      </c>
      <c r="C72" s="214">
        <v>0</v>
      </c>
      <c r="D72" s="214">
        <v>212300</v>
      </c>
    </row>
    <row r="73" spans="1:4" ht="19.5" customHeight="1">
      <c r="A73" s="154" t="s">
        <v>151</v>
      </c>
      <c r="B73" s="155">
        <f>+B70+B65+B68+B64</f>
        <v>249</v>
      </c>
      <c r="C73" s="155">
        <f>+C70+C65+C68+C64</f>
        <v>0</v>
      </c>
      <c r="D73" s="155">
        <f>+D70+D65+D68+D64</f>
        <v>366945921.55</v>
      </c>
    </row>
    <row r="74" spans="1:4" ht="19.5" customHeight="1">
      <c r="A74" s="159" t="s">
        <v>98</v>
      </c>
      <c r="B74" s="160">
        <f>SUM(B52+B73)</f>
        <v>2484</v>
      </c>
      <c r="C74" s="160">
        <f>SUM(C52+C73)</f>
        <v>166210</v>
      </c>
      <c r="D74" s="160">
        <f>SUM(D52+D73)</f>
        <v>1706705215.91</v>
      </c>
    </row>
    <row r="76" spans="2:4" ht="19.5" customHeight="1">
      <c r="B76" s="161"/>
      <c r="C76" s="161"/>
      <c r="D76" s="161"/>
    </row>
    <row r="77" spans="2:4" ht="19.5" customHeight="1">
      <c r="B77" s="161"/>
      <c r="C77" s="161"/>
      <c r="D77" s="161"/>
    </row>
    <row r="78" spans="2:5" ht="19.5" customHeight="1">
      <c r="B78" s="151"/>
      <c r="C78" s="151"/>
      <c r="D78" s="151"/>
      <c r="E78" s="151"/>
    </row>
    <row r="79" ht="19.5" customHeight="1">
      <c r="E79" s="151"/>
    </row>
    <row r="80" spans="1:5" ht="19.5" customHeight="1">
      <c r="A80" s="162"/>
      <c r="B80" s="151"/>
      <c r="C80" s="151"/>
      <c r="D80" s="151"/>
      <c r="E80" s="151"/>
    </row>
    <row r="81" spans="2:4" ht="19.5" customHeight="1">
      <c r="B81" s="161"/>
      <c r="C81" s="161"/>
      <c r="D81" s="161"/>
    </row>
    <row r="82" spans="2:4" ht="19.5" customHeight="1">
      <c r="B82" s="161"/>
      <c r="C82" s="161"/>
      <c r="D82" s="161"/>
    </row>
  </sheetData>
  <sheetProtection/>
  <mergeCells count="5">
    <mergeCell ref="A1:D1"/>
    <mergeCell ref="A2:D2"/>
    <mergeCell ref="A3:D3"/>
    <mergeCell ref="A5:A7"/>
    <mergeCell ref="I47:L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46" r:id="rId2"/>
  <headerFooter>
    <oddFooter>&amp;L&amp;9Sección Estadística-Dirección Planeación Estratégica</oddFooter>
  </headerFooter>
  <rowBreaks count="1" manualBreakCount="1">
    <brk id="81" max="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E24" sqref="E24"/>
    </sheetView>
  </sheetViews>
  <sheetFormatPr defaultColWidth="11.421875" defaultRowHeight="24.75" customHeight="1"/>
  <cols>
    <col min="1" max="1" width="21.8515625" style="163" bestFit="1" customWidth="1"/>
    <col min="2" max="2" width="15.57421875" style="163" bestFit="1" customWidth="1"/>
    <col min="3" max="3" width="18.00390625" style="163" customWidth="1"/>
    <col min="4" max="4" width="16.7109375" style="163" customWidth="1"/>
    <col min="5" max="5" width="19.28125" style="163" customWidth="1"/>
    <col min="6" max="6" width="19.8515625" style="163" customWidth="1"/>
    <col min="7" max="7" width="15.57421875" style="163" bestFit="1" customWidth="1"/>
    <col min="8" max="16384" width="11.421875" style="163" customWidth="1"/>
  </cols>
  <sheetData>
    <row r="1" spans="1:7" ht="24.75" customHeight="1">
      <c r="A1" s="260" t="s">
        <v>205</v>
      </c>
      <c r="B1" s="260"/>
      <c r="C1" s="260"/>
      <c r="D1" s="260"/>
      <c r="E1" s="260"/>
      <c r="F1" s="260"/>
      <c r="G1" s="260"/>
    </row>
    <row r="2" spans="1:7" ht="24.75" customHeight="1">
      <c r="A2" s="261" t="s">
        <v>206</v>
      </c>
      <c r="B2" s="261"/>
      <c r="C2" s="261"/>
      <c r="D2" s="261"/>
      <c r="E2" s="261"/>
      <c r="F2" s="261"/>
      <c r="G2" s="261"/>
    </row>
    <row r="3" spans="1:7" ht="24.75" customHeight="1">
      <c r="A3" s="262"/>
      <c r="B3" s="262"/>
      <c r="C3" s="262"/>
      <c r="D3" s="262"/>
      <c r="E3" s="262"/>
      <c r="F3" s="262"/>
      <c r="G3" s="262"/>
    </row>
    <row r="4" spans="1:7" ht="24.75" customHeight="1">
      <c r="A4" s="254" t="s">
        <v>204</v>
      </c>
      <c r="B4" s="256" t="s">
        <v>88</v>
      </c>
      <c r="C4" s="257"/>
      <c r="D4" s="257"/>
      <c r="E4" s="258"/>
      <c r="F4" s="259" t="s">
        <v>209</v>
      </c>
      <c r="G4" s="259" t="s">
        <v>210</v>
      </c>
    </row>
    <row r="5" spans="1:7" ht="16.5">
      <c r="A5" s="254"/>
      <c r="B5" s="252" t="s">
        <v>63</v>
      </c>
      <c r="C5" s="165" t="s">
        <v>207</v>
      </c>
      <c r="D5" s="165" t="s">
        <v>59</v>
      </c>
      <c r="E5" s="165" t="s">
        <v>60</v>
      </c>
      <c r="F5" s="254"/>
      <c r="G5" s="254"/>
    </row>
    <row r="6" spans="1:7" ht="17.25" thickBot="1">
      <c r="A6" s="255"/>
      <c r="B6" s="253"/>
      <c r="C6" s="170" t="s">
        <v>208</v>
      </c>
      <c r="D6" s="170" t="s">
        <v>64</v>
      </c>
      <c r="E6" s="170" t="s">
        <v>65</v>
      </c>
      <c r="F6" s="255"/>
      <c r="G6" s="255"/>
    </row>
    <row r="7" spans="1:7" ht="24.75" customHeight="1" thickTop="1">
      <c r="A7" s="171" t="s">
        <v>193</v>
      </c>
      <c r="B7" s="175">
        <v>2708</v>
      </c>
      <c r="C7" s="168">
        <v>2764</v>
      </c>
      <c r="D7" s="168">
        <v>394085</v>
      </c>
      <c r="E7" s="176">
        <v>2428669829.3900003</v>
      </c>
      <c r="F7" s="164">
        <v>2786715963.63</v>
      </c>
      <c r="G7" s="164">
        <v>2026951023.4999998</v>
      </c>
    </row>
    <row r="8" spans="1:7" ht="24.75" customHeight="1">
      <c r="A8" s="172" t="s">
        <v>115</v>
      </c>
      <c r="B8" s="175">
        <v>2182</v>
      </c>
      <c r="C8" s="168">
        <v>2187</v>
      </c>
      <c r="D8" s="168">
        <v>196008</v>
      </c>
      <c r="E8" s="176">
        <v>2364010384.49</v>
      </c>
      <c r="F8" s="164">
        <v>2496598848.94</v>
      </c>
      <c r="G8" s="164">
        <v>2159288749.26</v>
      </c>
    </row>
    <row r="9" spans="1:7" ht="24.75" customHeight="1">
      <c r="A9" s="173" t="s">
        <v>194</v>
      </c>
      <c r="B9" s="175">
        <v>2144</v>
      </c>
      <c r="C9" s="168">
        <v>2170</v>
      </c>
      <c r="D9" s="168">
        <v>159704</v>
      </c>
      <c r="E9" s="176">
        <v>2733469531.58</v>
      </c>
      <c r="F9" s="164">
        <v>2820916362.49</v>
      </c>
      <c r="G9" s="164">
        <v>2288867458.88</v>
      </c>
    </row>
    <row r="10" spans="1:7" ht="24.75" customHeight="1" hidden="1">
      <c r="A10" s="172" t="s">
        <v>195</v>
      </c>
      <c r="B10" s="175"/>
      <c r="C10" s="168"/>
      <c r="D10" s="168"/>
      <c r="E10" s="176"/>
      <c r="F10" s="164"/>
      <c r="G10" s="164"/>
    </row>
    <row r="11" spans="1:7" ht="24.75" customHeight="1" hidden="1">
      <c r="A11" s="173" t="s">
        <v>196</v>
      </c>
      <c r="B11" s="175"/>
      <c r="C11" s="168"/>
      <c r="D11" s="168"/>
      <c r="E11" s="176"/>
      <c r="F11" s="164"/>
      <c r="G11" s="164"/>
    </row>
    <row r="12" spans="1:7" ht="24.75" customHeight="1" hidden="1">
      <c r="A12" s="172" t="s">
        <v>197</v>
      </c>
      <c r="B12" s="175"/>
      <c r="C12" s="168"/>
      <c r="D12" s="168"/>
      <c r="E12" s="176"/>
      <c r="F12" s="164"/>
      <c r="G12" s="164"/>
    </row>
    <row r="13" spans="1:7" ht="24.75" customHeight="1" hidden="1">
      <c r="A13" s="173" t="s">
        <v>198</v>
      </c>
      <c r="B13" s="175"/>
      <c r="C13" s="168"/>
      <c r="D13" s="168"/>
      <c r="E13" s="176"/>
      <c r="F13" s="164"/>
      <c r="G13" s="164"/>
    </row>
    <row r="14" spans="1:7" ht="24.75" customHeight="1" hidden="1">
      <c r="A14" s="172" t="s">
        <v>199</v>
      </c>
      <c r="B14" s="175"/>
      <c r="C14" s="168"/>
      <c r="D14" s="168"/>
      <c r="E14" s="176"/>
      <c r="F14" s="164"/>
      <c r="G14" s="164"/>
    </row>
    <row r="15" spans="1:7" ht="24.75" customHeight="1" hidden="1">
      <c r="A15" s="173" t="s">
        <v>200</v>
      </c>
      <c r="B15" s="175"/>
      <c r="C15" s="168"/>
      <c r="D15" s="168"/>
      <c r="E15" s="176"/>
      <c r="F15" s="164"/>
      <c r="G15" s="164"/>
    </row>
    <row r="16" spans="1:7" ht="24.75" customHeight="1" hidden="1">
      <c r="A16" s="172" t="s">
        <v>201</v>
      </c>
      <c r="B16" s="175"/>
      <c r="C16" s="168"/>
      <c r="D16" s="168"/>
      <c r="E16" s="176"/>
      <c r="F16" s="164"/>
      <c r="G16" s="164"/>
    </row>
    <row r="17" spans="1:7" ht="24.75" customHeight="1" hidden="1">
      <c r="A17" s="173" t="s">
        <v>202</v>
      </c>
      <c r="B17" s="175"/>
      <c r="C17" s="168"/>
      <c r="D17" s="168"/>
      <c r="E17" s="176"/>
      <c r="F17" s="164"/>
      <c r="G17" s="164"/>
    </row>
    <row r="18" spans="1:7" ht="24.75" customHeight="1" hidden="1">
      <c r="A18" s="172" t="s">
        <v>203</v>
      </c>
      <c r="B18" s="175"/>
      <c r="C18" s="168"/>
      <c r="D18" s="168"/>
      <c r="E18" s="176"/>
      <c r="F18" s="164"/>
      <c r="G18" s="164"/>
    </row>
    <row r="19" spans="1:7" ht="24.75" customHeight="1" thickBot="1">
      <c r="A19" s="174" t="s">
        <v>33</v>
      </c>
      <c r="B19" s="167">
        <f aca="true" t="shared" si="0" ref="B19:G19">SUM(B7:B18)</f>
        <v>7034</v>
      </c>
      <c r="C19" s="169">
        <f t="shared" si="0"/>
        <v>7121</v>
      </c>
      <c r="D19" s="169">
        <f t="shared" si="0"/>
        <v>749797</v>
      </c>
      <c r="E19" s="177">
        <f t="shared" si="0"/>
        <v>7526149745.46</v>
      </c>
      <c r="F19" s="166">
        <f t="shared" si="0"/>
        <v>8104231175.059999</v>
      </c>
      <c r="G19" s="166">
        <f t="shared" si="0"/>
        <v>6475107231.64</v>
      </c>
    </row>
    <row r="20" ht="24.75" customHeight="1" thickTop="1"/>
  </sheetData>
  <sheetProtection/>
  <mergeCells count="8">
    <mergeCell ref="B5:B6"/>
    <mergeCell ref="A4:A6"/>
    <mergeCell ref="B4:E4"/>
    <mergeCell ref="F4:F6"/>
    <mergeCell ref="G4:G6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98" r:id="rId2"/>
  <headerFooter>
    <oddFooter>&amp;LPlaneación Estratégica - Sección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="60" zoomScaleNormal="60" zoomScalePageLayoutView="0" workbookViewId="0" topLeftCell="A1">
      <selection activeCell="B5" sqref="B5:E5"/>
    </sheetView>
  </sheetViews>
  <sheetFormatPr defaultColWidth="11.421875" defaultRowHeight="12.75"/>
  <cols>
    <col min="1" max="1" width="40.7109375" style="50" bestFit="1" customWidth="1"/>
    <col min="2" max="2" width="21.28125" style="50" bestFit="1" customWidth="1"/>
    <col min="3" max="3" width="17.7109375" style="50" bestFit="1" customWidth="1"/>
    <col min="4" max="4" width="22.57421875" style="50" bestFit="1" customWidth="1"/>
    <col min="5" max="5" width="21.28125" style="50" bestFit="1" customWidth="1"/>
    <col min="6" max="6" width="21.28125" style="50" customWidth="1"/>
    <col min="7" max="7" width="16.140625" style="50" bestFit="1" customWidth="1"/>
    <col min="8" max="8" width="17.7109375" style="50" bestFit="1" customWidth="1"/>
    <col min="9" max="9" width="22.57421875" style="50" bestFit="1" customWidth="1"/>
    <col min="10" max="10" width="14.7109375" style="50" bestFit="1" customWidth="1"/>
    <col min="11" max="11" width="22.57421875" style="50" bestFit="1" customWidth="1"/>
    <col min="12" max="12" width="21.28125" style="50" bestFit="1" customWidth="1"/>
    <col min="13" max="13" width="10.8515625" style="50" bestFit="1" customWidth="1"/>
    <col min="14" max="14" width="13.00390625" style="50" bestFit="1" customWidth="1"/>
    <col min="15" max="15" width="12.421875" style="50" bestFit="1" customWidth="1"/>
    <col min="16" max="16" width="13.421875" style="50" bestFit="1" customWidth="1"/>
    <col min="17" max="16384" width="11.421875" style="50" customWidth="1"/>
  </cols>
  <sheetData>
    <row r="1" spans="1:16" s="47" customFormat="1" ht="27.75">
      <c r="A1" s="220" t="s">
        <v>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s="47" customFormat="1" ht="27.75">
      <c r="A2" s="221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s="47" customFormat="1" ht="27.75">
      <c r="A3" s="220" t="s">
        <v>81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s="47" customFormat="1" ht="14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3.25" customHeight="1">
      <c r="A5" s="222" t="s">
        <v>82</v>
      </c>
      <c r="B5" s="223" t="s">
        <v>118</v>
      </c>
      <c r="C5" s="223"/>
      <c r="D5" s="223"/>
      <c r="E5" s="223"/>
      <c r="F5" s="49"/>
      <c r="G5" s="223" t="s">
        <v>83</v>
      </c>
      <c r="H5" s="223"/>
      <c r="I5" s="223"/>
      <c r="J5" s="223"/>
      <c r="K5" s="223"/>
      <c r="L5" s="223"/>
      <c r="M5" s="224" t="s">
        <v>84</v>
      </c>
      <c r="N5" s="224"/>
      <c r="O5" s="224"/>
      <c r="P5" s="224"/>
    </row>
    <row r="6" spans="1:16" s="53" customFormat="1" ht="54.75" customHeight="1">
      <c r="A6" s="222"/>
      <c r="B6" s="51" t="s">
        <v>85</v>
      </c>
      <c r="C6" s="52" t="s">
        <v>86</v>
      </c>
      <c r="D6" s="51" t="s">
        <v>56</v>
      </c>
      <c r="E6" s="51" t="s">
        <v>57</v>
      </c>
      <c r="F6" s="51" t="s">
        <v>87</v>
      </c>
      <c r="G6" s="51" t="s">
        <v>63</v>
      </c>
      <c r="H6" s="52" t="s">
        <v>86</v>
      </c>
      <c r="I6" s="51" t="s">
        <v>88</v>
      </c>
      <c r="J6" s="52" t="s">
        <v>264</v>
      </c>
      <c r="K6" s="52" t="s">
        <v>56</v>
      </c>
      <c r="L6" s="52" t="s">
        <v>89</v>
      </c>
      <c r="M6" s="52" t="s">
        <v>90</v>
      </c>
      <c r="N6" s="52" t="s">
        <v>91</v>
      </c>
      <c r="O6" s="52" t="s">
        <v>92</v>
      </c>
      <c r="P6" s="52" t="s">
        <v>93</v>
      </c>
    </row>
    <row r="7" spans="1:17" s="59" customFormat="1" ht="23.25">
      <c r="A7" s="54" t="s">
        <v>1</v>
      </c>
      <c r="B7" s="55">
        <f aca="true" t="shared" si="0" ref="B7:G7">SUM(B8:B12)</f>
        <v>1665094463</v>
      </c>
      <c r="C7" s="55">
        <f t="shared" si="0"/>
        <v>63424</v>
      </c>
      <c r="D7" s="55">
        <f t="shared" si="0"/>
        <v>1581839739.85</v>
      </c>
      <c r="E7" s="55">
        <f t="shared" si="0"/>
        <v>1285592263.17</v>
      </c>
      <c r="F7" s="55">
        <f t="shared" si="0"/>
        <v>1666587593</v>
      </c>
      <c r="G7" s="55">
        <f t="shared" si="0"/>
        <v>1504</v>
      </c>
      <c r="H7" s="55">
        <f>SUM(H8:H12)</f>
        <v>197391</v>
      </c>
      <c r="I7" s="55">
        <f>SUM(I8:I12)</f>
        <v>1666587593</v>
      </c>
      <c r="J7" s="55">
        <f>SUM(J8:J12)</f>
        <v>1504</v>
      </c>
      <c r="K7" s="55">
        <f>SUM(K8:K12)</f>
        <v>2028171094.03</v>
      </c>
      <c r="L7" s="55">
        <f>SUM(L8:L12)</f>
        <v>1092097415.8600001</v>
      </c>
      <c r="M7" s="56">
        <f aca="true" t="shared" si="1" ref="M7:M12">I7/B7*100</f>
        <v>100.08967238995616</v>
      </c>
      <c r="N7" s="57">
        <f aca="true" t="shared" si="2" ref="N7:O37">K7/D7*100</f>
        <v>128.21596543163872</v>
      </c>
      <c r="O7" s="57">
        <f t="shared" si="2"/>
        <v>84.9489723255737</v>
      </c>
      <c r="P7" s="57">
        <f aca="true" t="shared" si="3" ref="P7:P45">H7/C7*100</f>
        <v>311.2244576185671</v>
      </c>
      <c r="Q7" s="58"/>
    </row>
    <row r="8" spans="1:17" s="59" customFormat="1" ht="23.25">
      <c r="A8" s="60" t="s">
        <v>2</v>
      </c>
      <c r="B8" s="61">
        <v>652613000</v>
      </c>
      <c r="C8" s="61">
        <v>3352</v>
      </c>
      <c r="D8" s="62">
        <f>B8*0.95</f>
        <v>619982350</v>
      </c>
      <c r="E8" s="61">
        <v>662757225.8</v>
      </c>
      <c r="F8" s="62">
        <v>572808441.5</v>
      </c>
      <c r="G8" s="61">
        <v>262</v>
      </c>
      <c r="H8" s="61">
        <v>145876</v>
      </c>
      <c r="I8" s="61">
        <v>572808441.5</v>
      </c>
      <c r="J8" s="61">
        <v>262</v>
      </c>
      <c r="K8" s="61">
        <v>587349702.85</v>
      </c>
      <c r="L8" s="61">
        <v>475928481.19</v>
      </c>
      <c r="M8" s="63">
        <f t="shared" si="1"/>
        <v>87.77153404850961</v>
      </c>
      <c r="N8" s="63">
        <f t="shared" si="2"/>
        <v>94.7365199751251</v>
      </c>
      <c r="O8" s="63">
        <f t="shared" si="2"/>
        <v>71.81037982883053</v>
      </c>
      <c r="P8" s="63">
        <f t="shared" si="3"/>
        <v>4351.909307875895</v>
      </c>
      <c r="Q8" s="58"/>
    </row>
    <row r="9" spans="1:17" s="59" customFormat="1" ht="23.25">
      <c r="A9" s="60" t="s">
        <v>94</v>
      </c>
      <c r="B9" s="61">
        <v>154307500</v>
      </c>
      <c r="C9" s="61">
        <v>38070</v>
      </c>
      <c r="D9" s="62">
        <f aca="true" t="shared" si="4" ref="D9:D19">B9*0.95</f>
        <v>146592125</v>
      </c>
      <c r="E9" s="61">
        <v>98672850.97</v>
      </c>
      <c r="F9" s="62">
        <v>157692536</v>
      </c>
      <c r="G9" s="61">
        <v>367</v>
      </c>
      <c r="H9" s="61">
        <v>15042</v>
      </c>
      <c r="I9" s="61">
        <v>157692536</v>
      </c>
      <c r="J9" s="61">
        <v>367</v>
      </c>
      <c r="K9" s="61">
        <v>167635347.85</v>
      </c>
      <c r="L9" s="61">
        <v>49351062.54</v>
      </c>
      <c r="M9" s="63">
        <f t="shared" si="1"/>
        <v>102.19369505694797</v>
      </c>
      <c r="N9" s="63">
        <f t="shared" si="2"/>
        <v>114.3549476822169</v>
      </c>
      <c r="O9" s="63">
        <f t="shared" si="2"/>
        <v>50.014833923268775</v>
      </c>
      <c r="P9" s="63">
        <f t="shared" si="3"/>
        <v>39.51142631993696</v>
      </c>
      <c r="Q9" s="58"/>
    </row>
    <row r="10" spans="1:17" s="59" customFormat="1" ht="23.25">
      <c r="A10" s="60" t="s">
        <v>5</v>
      </c>
      <c r="B10" s="61">
        <v>188751363</v>
      </c>
      <c r="C10" s="61">
        <v>499</v>
      </c>
      <c r="D10" s="62">
        <f t="shared" si="4"/>
        <v>179313794.85</v>
      </c>
      <c r="E10" s="61">
        <v>106004168</v>
      </c>
      <c r="F10" s="62">
        <v>225182200</v>
      </c>
      <c r="G10" s="61">
        <v>131</v>
      </c>
      <c r="H10" s="61">
        <v>6728</v>
      </c>
      <c r="I10" s="61">
        <v>225182200</v>
      </c>
      <c r="J10" s="61">
        <v>131</v>
      </c>
      <c r="K10" s="61">
        <v>249454965.01</v>
      </c>
      <c r="L10" s="61">
        <v>99531490.35000001</v>
      </c>
      <c r="M10" s="63">
        <f t="shared" si="1"/>
        <v>119.30096631937963</v>
      </c>
      <c r="N10" s="63">
        <f t="shared" si="2"/>
        <v>139.1164384305595</v>
      </c>
      <c r="O10" s="63">
        <f t="shared" si="2"/>
        <v>93.89394042505953</v>
      </c>
      <c r="P10" s="63">
        <f t="shared" si="3"/>
        <v>1348.2965931863728</v>
      </c>
      <c r="Q10" s="58"/>
    </row>
    <row r="11" spans="1:17" s="59" customFormat="1" ht="23.25">
      <c r="A11" s="60" t="s">
        <v>4</v>
      </c>
      <c r="B11" s="61">
        <v>174570000</v>
      </c>
      <c r="C11" s="61">
        <v>10965</v>
      </c>
      <c r="D11" s="62">
        <f t="shared" si="4"/>
        <v>165841500</v>
      </c>
      <c r="E11" s="61">
        <v>134113698.99</v>
      </c>
      <c r="F11" s="62">
        <v>297810938</v>
      </c>
      <c r="G11" s="61">
        <v>389</v>
      </c>
      <c r="H11" s="61">
        <v>13660</v>
      </c>
      <c r="I11" s="61">
        <v>297810938</v>
      </c>
      <c r="J11" s="61">
        <v>389</v>
      </c>
      <c r="K11" s="61">
        <v>297209593.31</v>
      </c>
      <c r="L11" s="61">
        <v>154240624.47</v>
      </c>
      <c r="M11" s="63">
        <f t="shared" si="1"/>
        <v>170.59685971243627</v>
      </c>
      <c r="N11" s="63">
        <f t="shared" si="2"/>
        <v>179.21303974578134</v>
      </c>
      <c r="O11" s="63">
        <f t="shared" si="2"/>
        <v>115.00735989803752</v>
      </c>
      <c r="P11" s="63">
        <f t="shared" si="3"/>
        <v>124.578203374373</v>
      </c>
      <c r="Q11" s="58"/>
    </row>
    <row r="12" spans="1:17" s="59" customFormat="1" ht="23.25">
      <c r="A12" s="60" t="s">
        <v>3</v>
      </c>
      <c r="B12" s="61">
        <v>494852600</v>
      </c>
      <c r="C12" s="61">
        <v>10538</v>
      </c>
      <c r="D12" s="62">
        <f t="shared" si="4"/>
        <v>470109970</v>
      </c>
      <c r="E12" s="61">
        <v>284044319.41</v>
      </c>
      <c r="F12" s="62">
        <v>413093477.5</v>
      </c>
      <c r="G12" s="61">
        <v>355</v>
      </c>
      <c r="H12" s="61">
        <v>16085</v>
      </c>
      <c r="I12" s="61">
        <v>413093477.5</v>
      </c>
      <c r="J12" s="61">
        <v>355</v>
      </c>
      <c r="K12" s="61">
        <v>726521485.01</v>
      </c>
      <c r="L12" s="61">
        <v>313045757.31</v>
      </c>
      <c r="M12" s="63">
        <f t="shared" si="1"/>
        <v>83.47808569662966</v>
      </c>
      <c r="N12" s="63">
        <f t="shared" si="2"/>
        <v>154.54287961814552</v>
      </c>
      <c r="O12" s="63">
        <f t="shared" si="2"/>
        <v>110.21018056627221</v>
      </c>
      <c r="P12" s="63">
        <f t="shared" si="3"/>
        <v>152.6380717403682</v>
      </c>
      <c r="Q12" s="58"/>
    </row>
    <row r="13" spans="1:17" s="59" customFormat="1" ht="23.25">
      <c r="A13" s="54" t="s">
        <v>6</v>
      </c>
      <c r="B13" s="55">
        <f>SUM(B14:B19)</f>
        <v>992807099</v>
      </c>
      <c r="C13" s="55">
        <f>SUM(C14:C19)</f>
        <v>49174</v>
      </c>
      <c r="D13" s="55">
        <f t="shared" si="4"/>
        <v>943166744.05</v>
      </c>
      <c r="E13" s="55">
        <f>SUM(E14:E19)</f>
        <v>855786919.19</v>
      </c>
      <c r="F13" s="55">
        <f>SUM(F14:F19)</f>
        <v>1093820579.6399999</v>
      </c>
      <c r="G13" s="55">
        <f aca="true" t="shared" si="5" ref="G13:L13">SUM(G14:G19)</f>
        <v>1181</v>
      </c>
      <c r="H13" s="55">
        <f t="shared" si="5"/>
        <v>42557</v>
      </c>
      <c r="I13" s="55">
        <f t="shared" si="5"/>
        <v>1093820579.6399999</v>
      </c>
      <c r="J13" s="55">
        <f t="shared" si="5"/>
        <v>1235</v>
      </c>
      <c r="K13" s="55">
        <f t="shared" si="5"/>
        <v>1196576050.9799998</v>
      </c>
      <c r="L13" s="55">
        <f t="shared" si="5"/>
        <v>789059060.8</v>
      </c>
      <c r="M13" s="55">
        <f>SUM(M14:M19)</f>
        <v>647.1269934178439</v>
      </c>
      <c r="N13" s="57">
        <f t="shared" si="2"/>
        <v>126.8679221917695</v>
      </c>
      <c r="O13" s="57">
        <f t="shared" si="2"/>
        <v>92.20274850039098</v>
      </c>
      <c r="P13" s="57">
        <f t="shared" si="3"/>
        <v>86.54370195631837</v>
      </c>
      <c r="Q13" s="58"/>
    </row>
    <row r="14" spans="1:17" s="59" customFormat="1" ht="23.25">
      <c r="A14" s="60" t="s">
        <v>9</v>
      </c>
      <c r="B14" s="61">
        <v>182415500</v>
      </c>
      <c r="C14" s="61">
        <v>4058</v>
      </c>
      <c r="D14" s="62">
        <f t="shared" si="4"/>
        <v>173294725</v>
      </c>
      <c r="E14" s="61">
        <v>160922000</v>
      </c>
      <c r="F14" s="62">
        <v>180840588</v>
      </c>
      <c r="G14" s="61">
        <v>121</v>
      </c>
      <c r="H14" s="61">
        <v>3977</v>
      </c>
      <c r="I14" s="61">
        <v>180840588</v>
      </c>
      <c r="J14" s="61">
        <v>121</v>
      </c>
      <c r="K14" s="61">
        <v>178809871.9</v>
      </c>
      <c r="L14" s="61">
        <v>211782828.45</v>
      </c>
      <c r="M14" s="63">
        <f aca="true" t="shared" si="6" ref="M14:M45">I14/B14*100</f>
        <v>99.13663477061982</v>
      </c>
      <c r="N14" s="63">
        <f t="shared" si="2"/>
        <v>103.18252439593878</v>
      </c>
      <c r="O14" s="63">
        <f t="shared" si="2"/>
        <v>131.60588884677048</v>
      </c>
      <c r="P14" s="63">
        <f t="shared" si="3"/>
        <v>98.0039428289798</v>
      </c>
      <c r="Q14" s="58"/>
    </row>
    <row r="15" spans="1:17" s="59" customFormat="1" ht="23.25">
      <c r="A15" s="60" t="s">
        <v>34</v>
      </c>
      <c r="B15" s="61">
        <v>138005340</v>
      </c>
      <c r="C15" s="61">
        <v>2615</v>
      </c>
      <c r="D15" s="62">
        <f t="shared" si="4"/>
        <v>131105073</v>
      </c>
      <c r="E15" s="61">
        <v>241064998</v>
      </c>
      <c r="F15" s="62">
        <v>199940861</v>
      </c>
      <c r="G15" s="61">
        <v>121</v>
      </c>
      <c r="H15" s="61">
        <v>9049</v>
      </c>
      <c r="I15" s="61">
        <v>199940861</v>
      </c>
      <c r="J15" s="61">
        <v>121</v>
      </c>
      <c r="K15" s="61">
        <v>341860311.83000004</v>
      </c>
      <c r="L15" s="61">
        <v>172159300.98</v>
      </c>
      <c r="M15" s="63">
        <f t="shared" si="6"/>
        <v>144.87907569373766</v>
      </c>
      <c r="N15" s="63">
        <f t="shared" si="2"/>
        <v>260.75292435861735</v>
      </c>
      <c r="O15" s="63">
        <f t="shared" si="2"/>
        <v>71.4161335773848</v>
      </c>
      <c r="P15" s="63">
        <f t="shared" si="3"/>
        <v>346.04206500956025</v>
      </c>
      <c r="Q15" s="58"/>
    </row>
    <row r="16" spans="1:17" s="59" customFormat="1" ht="23.25">
      <c r="A16" s="60" t="s">
        <v>11</v>
      </c>
      <c r="B16" s="61">
        <v>124398834</v>
      </c>
      <c r="C16" s="61">
        <v>3884</v>
      </c>
      <c r="D16" s="62">
        <f t="shared" si="4"/>
        <v>118178892.3</v>
      </c>
      <c r="E16" s="61">
        <v>92249279.19</v>
      </c>
      <c r="F16" s="62">
        <v>71773881.85</v>
      </c>
      <c r="G16" s="61">
        <v>201</v>
      </c>
      <c r="H16" s="61">
        <v>2932</v>
      </c>
      <c r="I16" s="61">
        <v>71773881.85</v>
      </c>
      <c r="J16" s="61">
        <v>201</v>
      </c>
      <c r="K16" s="61">
        <v>69648884.02000001</v>
      </c>
      <c r="L16" s="61">
        <v>44428496.730000004</v>
      </c>
      <c r="M16" s="63">
        <f t="shared" si="6"/>
        <v>57.69658729277156</v>
      </c>
      <c r="N16" s="63">
        <f t="shared" si="2"/>
        <v>58.93513017806481</v>
      </c>
      <c r="O16" s="63">
        <f t="shared" si="2"/>
        <v>48.161348381371575</v>
      </c>
      <c r="P16" s="63">
        <f t="shared" si="3"/>
        <v>75.48918640576726</v>
      </c>
      <c r="Q16" s="58"/>
    </row>
    <row r="17" spans="1:17" s="59" customFormat="1" ht="23.25">
      <c r="A17" s="60" t="s">
        <v>10</v>
      </c>
      <c r="B17" s="61">
        <v>142178375</v>
      </c>
      <c r="C17" s="61">
        <v>7891</v>
      </c>
      <c r="D17" s="62">
        <f t="shared" si="4"/>
        <v>135069456.25</v>
      </c>
      <c r="E17" s="61">
        <v>97320376</v>
      </c>
      <c r="F17" s="62">
        <v>168889306.95</v>
      </c>
      <c r="G17" s="61">
        <v>222</v>
      </c>
      <c r="H17" s="61">
        <v>7834</v>
      </c>
      <c r="I17" s="61">
        <v>168889306.95</v>
      </c>
      <c r="J17" s="61">
        <v>222</v>
      </c>
      <c r="K17" s="61">
        <v>142048579.60000002</v>
      </c>
      <c r="L17" s="61">
        <v>55991901.59</v>
      </c>
      <c r="M17" s="63">
        <f t="shared" si="6"/>
        <v>118.7869160482387</v>
      </c>
      <c r="N17" s="63">
        <f t="shared" si="2"/>
        <v>105.1670625941385</v>
      </c>
      <c r="O17" s="63">
        <f t="shared" si="2"/>
        <v>57.53358535112935</v>
      </c>
      <c r="P17" s="63">
        <f t="shared" si="3"/>
        <v>99.27765809149665</v>
      </c>
      <c r="Q17" s="58"/>
    </row>
    <row r="18" spans="1:17" s="59" customFormat="1" ht="23.25">
      <c r="A18" s="60" t="s">
        <v>95</v>
      </c>
      <c r="B18" s="61">
        <v>336938850</v>
      </c>
      <c r="C18" s="61">
        <v>27998</v>
      </c>
      <c r="D18" s="62">
        <f t="shared" si="4"/>
        <v>320091907.5</v>
      </c>
      <c r="E18" s="61">
        <v>240137115</v>
      </c>
      <c r="F18" s="62">
        <v>397557588.82</v>
      </c>
      <c r="G18" s="61">
        <v>401</v>
      </c>
      <c r="H18" s="61">
        <v>13354</v>
      </c>
      <c r="I18" s="61">
        <v>397557588.82</v>
      </c>
      <c r="J18" s="61">
        <v>455</v>
      </c>
      <c r="K18" s="61">
        <v>394224005.28999996</v>
      </c>
      <c r="L18" s="61">
        <v>258994490.54999998</v>
      </c>
      <c r="M18" s="63">
        <f t="shared" si="6"/>
        <v>117.99102086921707</v>
      </c>
      <c r="N18" s="63">
        <f t="shared" si="2"/>
        <v>123.15962886065776</v>
      </c>
      <c r="O18" s="63">
        <f t="shared" si="2"/>
        <v>107.85275343630241</v>
      </c>
      <c r="P18" s="63">
        <f t="shared" si="3"/>
        <v>47.69626401885849</v>
      </c>
      <c r="Q18" s="58"/>
    </row>
    <row r="19" spans="1:17" s="59" customFormat="1" ht="23.25">
      <c r="A19" s="60" t="s">
        <v>12</v>
      </c>
      <c r="B19" s="61">
        <v>68870200</v>
      </c>
      <c r="C19" s="61">
        <v>2728</v>
      </c>
      <c r="D19" s="62">
        <f t="shared" si="4"/>
        <v>65426690</v>
      </c>
      <c r="E19" s="61">
        <v>24093151</v>
      </c>
      <c r="F19" s="62">
        <v>74818353.02</v>
      </c>
      <c r="G19" s="61">
        <v>115</v>
      </c>
      <c r="H19" s="61">
        <v>5411</v>
      </c>
      <c r="I19" s="61">
        <v>74818353.02</v>
      </c>
      <c r="J19" s="61">
        <v>115</v>
      </c>
      <c r="K19" s="61">
        <v>69984398.34</v>
      </c>
      <c r="L19" s="61">
        <v>45702042.5</v>
      </c>
      <c r="M19" s="63">
        <f t="shared" si="6"/>
        <v>108.63675874325904</v>
      </c>
      <c r="N19" s="63">
        <f t="shared" si="2"/>
        <v>106.96613009155745</v>
      </c>
      <c r="O19" s="63">
        <f t="shared" si="2"/>
        <v>189.68893898519127</v>
      </c>
      <c r="P19" s="63">
        <f t="shared" si="3"/>
        <v>198.35043988269794</v>
      </c>
      <c r="Q19" s="58"/>
    </row>
    <row r="20" spans="1:17" s="59" customFormat="1" ht="23.25">
      <c r="A20" s="54" t="s">
        <v>13</v>
      </c>
      <c r="B20" s="55">
        <f>SUM(B21:B26)</f>
        <v>1116369609</v>
      </c>
      <c r="C20" s="55">
        <f>SUM(C21:C26)</f>
        <v>84533</v>
      </c>
      <c r="D20" s="55">
        <f>SUM(D21:D26)</f>
        <v>1060551128.55</v>
      </c>
      <c r="E20" s="55">
        <f>SUM(E21:E26)</f>
        <v>501889174.5</v>
      </c>
      <c r="F20" s="55">
        <f>SUM(F21:F26)</f>
        <v>1550597535.73</v>
      </c>
      <c r="G20" s="55">
        <f aca="true" t="shared" si="7" ref="G20:L20">SUM(G21:G26)</f>
        <v>1974</v>
      </c>
      <c r="H20" s="55">
        <f t="shared" si="7"/>
        <v>193237</v>
      </c>
      <c r="I20" s="55">
        <f t="shared" si="7"/>
        <v>1550597535.73</v>
      </c>
      <c r="J20" s="55">
        <f t="shared" si="7"/>
        <v>2001</v>
      </c>
      <c r="K20" s="55">
        <f t="shared" si="7"/>
        <v>1616664385.29</v>
      </c>
      <c r="L20" s="55">
        <f t="shared" si="7"/>
        <v>947006434.64</v>
      </c>
      <c r="M20" s="57">
        <f t="shared" si="6"/>
        <v>138.89643028879695</v>
      </c>
      <c r="N20" s="57">
        <f t="shared" si="2"/>
        <v>152.43625147052796</v>
      </c>
      <c r="O20" s="57">
        <f t="shared" si="2"/>
        <v>188.68835646503868</v>
      </c>
      <c r="P20" s="57">
        <f t="shared" si="3"/>
        <v>228.5935670093336</v>
      </c>
      <c r="Q20" s="58"/>
    </row>
    <row r="21" spans="1:17" s="59" customFormat="1" ht="23.25">
      <c r="A21" s="60" t="s">
        <v>19</v>
      </c>
      <c r="B21" s="61">
        <v>193000000</v>
      </c>
      <c r="C21" s="61">
        <v>29250</v>
      </c>
      <c r="D21" s="62">
        <f aca="true" t="shared" si="8" ref="D21:D26">B21*0.95</f>
        <v>183350000</v>
      </c>
      <c r="E21" s="61">
        <v>59024056.56</v>
      </c>
      <c r="F21" s="62">
        <v>443764789.26</v>
      </c>
      <c r="G21" s="61">
        <v>679</v>
      </c>
      <c r="H21" s="62">
        <v>69265</v>
      </c>
      <c r="I21" s="61">
        <v>443764789.26</v>
      </c>
      <c r="J21" s="61">
        <v>679</v>
      </c>
      <c r="K21" s="61">
        <v>449733517.04999995</v>
      </c>
      <c r="L21" s="61">
        <v>123521817.88999999</v>
      </c>
      <c r="M21" s="63">
        <f t="shared" si="6"/>
        <v>229.92994262176168</v>
      </c>
      <c r="N21" s="63">
        <f t="shared" si="2"/>
        <v>245.28689230979</v>
      </c>
      <c r="O21" s="63">
        <f t="shared" si="2"/>
        <v>209.27368447547448</v>
      </c>
      <c r="P21" s="63">
        <f t="shared" si="3"/>
        <v>236.8034188034188</v>
      </c>
      <c r="Q21" s="58"/>
    </row>
    <row r="22" spans="1:17" s="59" customFormat="1" ht="23.25">
      <c r="A22" s="60" t="s">
        <v>17</v>
      </c>
      <c r="B22" s="61">
        <v>76450000</v>
      </c>
      <c r="C22" s="61">
        <v>8500</v>
      </c>
      <c r="D22" s="62">
        <f t="shared" si="8"/>
        <v>72627500</v>
      </c>
      <c r="E22" s="61">
        <v>41671513.64</v>
      </c>
      <c r="F22" s="62">
        <v>227554018.29</v>
      </c>
      <c r="G22" s="61">
        <v>307</v>
      </c>
      <c r="H22" s="61">
        <v>26456</v>
      </c>
      <c r="I22" s="61">
        <v>227554018.29</v>
      </c>
      <c r="J22" s="61">
        <v>307</v>
      </c>
      <c r="K22" s="61">
        <v>275414788.45</v>
      </c>
      <c r="L22" s="61">
        <v>132383458.63</v>
      </c>
      <c r="M22" s="63">
        <f t="shared" si="6"/>
        <v>297.65077604970566</v>
      </c>
      <c r="N22" s="63">
        <f t="shared" si="2"/>
        <v>379.21557047950154</v>
      </c>
      <c r="O22" s="63">
        <f t="shared" si="2"/>
        <v>317.68334544710814</v>
      </c>
      <c r="P22" s="63">
        <f t="shared" si="3"/>
        <v>311.2470588235294</v>
      </c>
      <c r="Q22" s="58"/>
    </row>
    <row r="23" spans="1:17" s="59" customFormat="1" ht="23.25">
      <c r="A23" s="60" t="s">
        <v>18</v>
      </c>
      <c r="B23" s="61">
        <v>73711634</v>
      </c>
      <c r="C23" s="61">
        <v>4291</v>
      </c>
      <c r="D23" s="62">
        <f t="shared" si="8"/>
        <v>70026052.3</v>
      </c>
      <c r="E23" s="61">
        <v>48554618</v>
      </c>
      <c r="F23" s="62">
        <v>68225534.05000001</v>
      </c>
      <c r="G23" s="61">
        <v>223</v>
      </c>
      <c r="H23" s="62">
        <v>10566</v>
      </c>
      <c r="I23" s="61">
        <v>68225534.05000001</v>
      </c>
      <c r="J23" s="61">
        <v>223</v>
      </c>
      <c r="K23" s="61">
        <v>69573537.5</v>
      </c>
      <c r="L23" s="61">
        <v>36339474.81</v>
      </c>
      <c r="M23" s="63">
        <f t="shared" si="6"/>
        <v>92.55734861338173</v>
      </c>
      <c r="N23" s="63">
        <f t="shared" si="2"/>
        <v>99.35379078908893</v>
      </c>
      <c r="O23" s="63">
        <f t="shared" si="2"/>
        <v>74.84246876373325</v>
      </c>
      <c r="P23" s="63">
        <f t="shared" si="3"/>
        <v>246.23630855278492</v>
      </c>
      <c r="Q23" s="58"/>
    </row>
    <row r="24" spans="1:17" s="59" customFormat="1" ht="23.25">
      <c r="A24" s="60" t="s">
        <v>66</v>
      </c>
      <c r="B24" s="61">
        <v>130432675</v>
      </c>
      <c r="C24" s="61">
        <v>2632</v>
      </c>
      <c r="D24" s="62">
        <f t="shared" si="8"/>
        <v>123911041.25</v>
      </c>
      <c r="E24" s="61">
        <v>48874524</v>
      </c>
      <c r="F24" s="62">
        <v>148825569.47</v>
      </c>
      <c r="G24" s="61">
        <v>257</v>
      </c>
      <c r="H24" s="62">
        <v>21435</v>
      </c>
      <c r="I24" s="61">
        <v>148825569.47</v>
      </c>
      <c r="J24" s="61">
        <v>257</v>
      </c>
      <c r="K24" s="61">
        <v>152220301.53</v>
      </c>
      <c r="L24" s="61">
        <v>70173198.68</v>
      </c>
      <c r="M24" s="63">
        <f t="shared" si="6"/>
        <v>114.10144694954695</v>
      </c>
      <c r="N24" s="63">
        <f t="shared" si="2"/>
        <v>122.84643886002371</v>
      </c>
      <c r="O24" s="63">
        <f t="shared" si="2"/>
        <v>143.57827542218112</v>
      </c>
      <c r="P24" s="63">
        <f t="shared" si="3"/>
        <v>814.3996960486323</v>
      </c>
      <c r="Q24" s="58"/>
    </row>
    <row r="25" spans="1:17" s="59" customFormat="1" ht="23.25">
      <c r="A25" s="60" t="s">
        <v>16</v>
      </c>
      <c r="B25" s="61">
        <v>125883500</v>
      </c>
      <c r="C25" s="61">
        <v>13885</v>
      </c>
      <c r="D25" s="62">
        <f t="shared" si="8"/>
        <v>119589325</v>
      </c>
      <c r="E25" s="61">
        <v>72184462.3</v>
      </c>
      <c r="F25" s="62">
        <v>152989643</v>
      </c>
      <c r="G25" s="61">
        <v>259</v>
      </c>
      <c r="H25" s="61">
        <v>23744</v>
      </c>
      <c r="I25" s="61">
        <v>152989643</v>
      </c>
      <c r="J25" s="61">
        <v>286</v>
      </c>
      <c r="K25" s="61">
        <v>157739741.64999998</v>
      </c>
      <c r="L25" s="61">
        <v>80230310.88</v>
      </c>
      <c r="M25" s="63">
        <f t="shared" si="6"/>
        <v>121.53272112707386</v>
      </c>
      <c r="N25" s="63">
        <f t="shared" si="2"/>
        <v>131.9011890484372</v>
      </c>
      <c r="O25" s="63">
        <f t="shared" si="2"/>
        <v>111.1462333078846</v>
      </c>
      <c r="P25" s="63">
        <f t="shared" si="3"/>
        <v>171.004681310767</v>
      </c>
      <c r="Q25" s="58"/>
    </row>
    <row r="26" spans="1:17" s="59" customFormat="1" ht="23.25">
      <c r="A26" s="60" t="s">
        <v>14</v>
      </c>
      <c r="B26" s="61">
        <v>516891800</v>
      </c>
      <c r="C26" s="61">
        <v>25975</v>
      </c>
      <c r="D26" s="62">
        <f t="shared" si="8"/>
        <v>491047210</v>
      </c>
      <c r="E26" s="61">
        <v>231580000</v>
      </c>
      <c r="F26" s="62">
        <v>509237981.66</v>
      </c>
      <c r="G26" s="61">
        <v>249</v>
      </c>
      <c r="H26" s="61">
        <v>41771</v>
      </c>
      <c r="I26" s="61">
        <v>509237981.66</v>
      </c>
      <c r="J26" s="61">
        <v>249</v>
      </c>
      <c r="K26" s="61">
        <v>511982499.11</v>
      </c>
      <c r="L26" s="61">
        <v>504358173.75</v>
      </c>
      <c r="M26" s="63">
        <f t="shared" si="6"/>
        <v>98.5192610252281</v>
      </c>
      <c r="N26" s="63">
        <f t="shared" si="2"/>
        <v>104.26339640744521</v>
      </c>
      <c r="O26" s="63">
        <f t="shared" si="2"/>
        <v>217.79003961913807</v>
      </c>
      <c r="P26" s="63">
        <f t="shared" si="3"/>
        <v>160.81231953801733</v>
      </c>
      <c r="Q26" s="58"/>
    </row>
    <row r="27" spans="1:17" s="59" customFormat="1" ht="23.25">
      <c r="A27" s="54" t="s">
        <v>21</v>
      </c>
      <c r="B27" s="55">
        <f>SUM(B28:B32)</f>
        <v>981673835</v>
      </c>
      <c r="C27" s="55">
        <f>SUM(C28:C32)</f>
        <v>37441</v>
      </c>
      <c r="D27" s="55">
        <f>SUM(D28:D32)</f>
        <v>932590143.25</v>
      </c>
      <c r="E27" s="55">
        <f>SUM(E28:E32)</f>
        <v>924261498.54</v>
      </c>
      <c r="F27" s="55">
        <f>SUM(F28:F32)</f>
        <v>1575453821.03</v>
      </c>
      <c r="G27" s="55">
        <f aca="true" t="shared" si="9" ref="G27:L27">SUM(G28:G32)</f>
        <v>900</v>
      </c>
      <c r="H27" s="55">
        <f t="shared" si="9"/>
        <v>212221</v>
      </c>
      <c r="I27" s="55">
        <f t="shared" si="9"/>
        <v>1575453821.03</v>
      </c>
      <c r="J27" s="55">
        <f t="shared" si="9"/>
        <v>900</v>
      </c>
      <c r="K27" s="55">
        <f t="shared" si="9"/>
        <v>1563160957.77</v>
      </c>
      <c r="L27" s="55">
        <f t="shared" si="9"/>
        <v>1907971967.75</v>
      </c>
      <c r="M27" s="57">
        <f t="shared" si="6"/>
        <v>160.48648388698268</v>
      </c>
      <c r="N27" s="57">
        <f t="shared" si="2"/>
        <v>167.61499883780806</v>
      </c>
      <c r="O27" s="57">
        <f t="shared" si="2"/>
        <v>206.43205096868235</v>
      </c>
      <c r="P27" s="57">
        <f t="shared" si="3"/>
        <v>566.8144547421276</v>
      </c>
      <c r="Q27" s="58"/>
    </row>
    <row r="28" spans="1:17" s="59" customFormat="1" ht="23.25">
      <c r="A28" s="60" t="s">
        <v>27</v>
      </c>
      <c r="B28" s="61">
        <v>256464000</v>
      </c>
      <c r="C28" s="61">
        <v>3570</v>
      </c>
      <c r="D28" s="62">
        <f>B28*0.95</f>
        <v>243640800</v>
      </c>
      <c r="E28" s="61">
        <v>253228999.99</v>
      </c>
      <c r="F28" s="62">
        <v>452530057.4</v>
      </c>
      <c r="G28" s="61">
        <v>144</v>
      </c>
      <c r="H28" s="61">
        <v>23385</v>
      </c>
      <c r="I28" s="61">
        <v>452530057.4</v>
      </c>
      <c r="J28" s="61">
        <v>144</v>
      </c>
      <c r="K28" s="61">
        <v>457580195.52</v>
      </c>
      <c r="L28" s="61">
        <v>485359907.02</v>
      </c>
      <c r="M28" s="63">
        <f t="shared" si="6"/>
        <v>176.44973852080602</v>
      </c>
      <c r="N28" s="63">
        <f t="shared" si="2"/>
        <v>187.8093470059202</v>
      </c>
      <c r="O28" s="63">
        <f t="shared" si="2"/>
        <v>191.6683740958448</v>
      </c>
      <c r="P28" s="63">
        <f t="shared" si="3"/>
        <v>655.0420168067227</v>
      </c>
      <c r="Q28" s="58"/>
    </row>
    <row r="29" spans="1:17" s="59" customFormat="1" ht="23.25">
      <c r="A29" s="60" t="s">
        <v>26</v>
      </c>
      <c r="B29" s="61">
        <v>169468760</v>
      </c>
      <c r="C29" s="61">
        <v>5602</v>
      </c>
      <c r="D29" s="62">
        <f>B29*0.95</f>
        <v>160995322</v>
      </c>
      <c r="E29" s="61">
        <v>190106451</v>
      </c>
      <c r="F29" s="62">
        <v>200129704.3</v>
      </c>
      <c r="G29" s="61">
        <v>168</v>
      </c>
      <c r="H29" s="61">
        <v>106663</v>
      </c>
      <c r="I29" s="61">
        <v>200129704.3</v>
      </c>
      <c r="J29" s="61">
        <v>168</v>
      </c>
      <c r="K29" s="61">
        <v>215150628.36</v>
      </c>
      <c r="L29" s="61">
        <v>210021333.35999998</v>
      </c>
      <c r="M29" s="63">
        <f t="shared" si="6"/>
        <v>118.09238723408374</v>
      </c>
      <c r="N29" s="63">
        <f t="shared" si="2"/>
        <v>133.637813625417</v>
      </c>
      <c r="O29" s="63">
        <f t="shared" si="2"/>
        <v>110.47564785689465</v>
      </c>
      <c r="P29" s="63">
        <f t="shared" si="3"/>
        <v>1904.0164227061762</v>
      </c>
      <c r="Q29" s="58"/>
    </row>
    <row r="30" spans="1:17" s="59" customFormat="1" ht="23.25">
      <c r="A30" s="60" t="s">
        <v>31</v>
      </c>
      <c r="B30" s="61">
        <v>33019206</v>
      </c>
      <c r="C30" s="61">
        <v>655</v>
      </c>
      <c r="D30" s="62">
        <f>B30*0.95</f>
        <v>31368245.7</v>
      </c>
      <c r="E30" s="61">
        <v>35863063.94</v>
      </c>
      <c r="F30" s="62">
        <v>50309715</v>
      </c>
      <c r="G30" s="61">
        <v>73</v>
      </c>
      <c r="H30" s="61">
        <v>3116</v>
      </c>
      <c r="I30" s="61">
        <v>50309715</v>
      </c>
      <c r="J30" s="61">
        <v>73</v>
      </c>
      <c r="K30" s="61">
        <v>44270971.5</v>
      </c>
      <c r="L30" s="61">
        <v>53698534.129999995</v>
      </c>
      <c r="M30" s="63">
        <f t="shared" si="6"/>
        <v>152.3650053850477</v>
      </c>
      <c r="N30" s="63">
        <f t="shared" si="2"/>
        <v>141.1330806427597</v>
      </c>
      <c r="O30" s="63">
        <f t="shared" si="2"/>
        <v>149.73214285271132</v>
      </c>
      <c r="P30" s="63">
        <f t="shared" si="3"/>
        <v>475.7251908396946</v>
      </c>
      <c r="Q30" s="58"/>
    </row>
    <row r="31" spans="1:17" s="59" customFormat="1" ht="23.25">
      <c r="A31" s="60" t="s">
        <v>24</v>
      </c>
      <c r="B31" s="61">
        <v>208179369</v>
      </c>
      <c r="C31" s="61">
        <v>6079</v>
      </c>
      <c r="D31" s="62">
        <f>B31*0.95</f>
        <v>197770400.54999998</v>
      </c>
      <c r="E31" s="61">
        <v>112282583.61</v>
      </c>
      <c r="F31" s="62">
        <v>373466482</v>
      </c>
      <c r="G31" s="61">
        <v>290</v>
      </c>
      <c r="H31" s="61">
        <v>15612</v>
      </c>
      <c r="I31" s="61">
        <v>373466482</v>
      </c>
      <c r="J31" s="61">
        <v>290</v>
      </c>
      <c r="K31" s="61">
        <v>405208348.91999996</v>
      </c>
      <c r="L31" s="61">
        <v>233402228.86</v>
      </c>
      <c r="M31" s="63">
        <f t="shared" si="6"/>
        <v>179.3964905331229</v>
      </c>
      <c r="N31" s="63">
        <f t="shared" si="2"/>
        <v>204.88826831169607</v>
      </c>
      <c r="O31" s="63">
        <f t="shared" si="2"/>
        <v>207.8703761134447</v>
      </c>
      <c r="P31" s="63">
        <f t="shared" si="3"/>
        <v>256.81855568350056</v>
      </c>
      <c r="Q31" s="58"/>
    </row>
    <row r="32" spans="1:17" s="59" customFormat="1" ht="23.25">
      <c r="A32" s="60" t="s">
        <v>22</v>
      </c>
      <c r="B32" s="61">
        <v>314542500</v>
      </c>
      <c r="C32" s="61">
        <v>21535</v>
      </c>
      <c r="D32" s="62">
        <f>B32*0.95</f>
        <v>298815375</v>
      </c>
      <c r="E32" s="61">
        <v>332780400</v>
      </c>
      <c r="F32" s="62">
        <v>499017862.33</v>
      </c>
      <c r="G32" s="61">
        <v>225</v>
      </c>
      <c r="H32" s="61">
        <v>63445</v>
      </c>
      <c r="I32" s="61">
        <v>499017862.33</v>
      </c>
      <c r="J32" s="61">
        <v>225</v>
      </c>
      <c r="K32" s="61">
        <v>440950813.46999997</v>
      </c>
      <c r="L32" s="61">
        <v>925489964.3799999</v>
      </c>
      <c r="M32" s="63">
        <f t="shared" si="6"/>
        <v>158.64878747069156</v>
      </c>
      <c r="N32" s="63">
        <f t="shared" si="2"/>
        <v>147.56630694454728</v>
      </c>
      <c r="O32" s="63">
        <f t="shared" si="2"/>
        <v>278.10831538756486</v>
      </c>
      <c r="P32" s="63">
        <f t="shared" si="3"/>
        <v>294.6134200139308</v>
      </c>
      <c r="Q32" s="58"/>
    </row>
    <row r="33" spans="1:17" s="59" customFormat="1" ht="23.25">
      <c r="A33" s="54" t="s">
        <v>28</v>
      </c>
      <c r="B33" s="55">
        <f>SUM(B34:B38)</f>
        <v>558428669</v>
      </c>
      <c r="C33" s="55">
        <f>SUM(C34:C38)</f>
        <v>52097</v>
      </c>
      <c r="D33" s="55">
        <f>SUM(D34:D38)</f>
        <v>530507235.55</v>
      </c>
      <c r="E33" s="55">
        <f>SUM(E34:E38)</f>
        <v>727926698.77</v>
      </c>
      <c r="F33" s="55">
        <f>SUM(F34:F38)</f>
        <v>801123938.03</v>
      </c>
      <c r="G33" s="55">
        <f aca="true" t="shared" si="10" ref="G33:L33">SUM(G34:G38)</f>
        <v>768</v>
      </c>
      <c r="H33" s="55">
        <f t="shared" si="10"/>
        <v>37526</v>
      </c>
      <c r="I33" s="55">
        <f t="shared" si="10"/>
        <v>801123938.03</v>
      </c>
      <c r="J33" s="55">
        <f t="shared" si="10"/>
        <v>773</v>
      </c>
      <c r="K33" s="55">
        <f t="shared" si="10"/>
        <v>809885865.3</v>
      </c>
      <c r="L33" s="55">
        <f t="shared" si="10"/>
        <v>648758366.22</v>
      </c>
      <c r="M33" s="57">
        <f t="shared" si="6"/>
        <v>143.4603884977116</v>
      </c>
      <c r="N33" s="57">
        <f t="shared" si="2"/>
        <v>152.6625484118715</v>
      </c>
      <c r="O33" s="57">
        <f t="shared" si="2"/>
        <v>89.1241339706631</v>
      </c>
      <c r="P33" s="57">
        <f t="shared" si="3"/>
        <v>72.0310190605985</v>
      </c>
      <c r="Q33" s="58"/>
    </row>
    <row r="34" spans="1:17" s="59" customFormat="1" ht="23.25">
      <c r="A34" s="60" t="s">
        <v>29</v>
      </c>
      <c r="B34" s="61">
        <v>130124999</v>
      </c>
      <c r="C34" s="61">
        <v>715</v>
      </c>
      <c r="D34" s="62">
        <f>B34*0.95</f>
        <v>123618749.05</v>
      </c>
      <c r="E34" s="61">
        <v>103812231.28999999</v>
      </c>
      <c r="F34" s="62">
        <v>99898768.93</v>
      </c>
      <c r="G34" s="61">
        <v>113</v>
      </c>
      <c r="H34" s="61">
        <v>4527</v>
      </c>
      <c r="I34" s="61">
        <v>99898768.93</v>
      </c>
      <c r="J34" s="61">
        <v>113</v>
      </c>
      <c r="K34" s="61">
        <v>90782926.19</v>
      </c>
      <c r="L34" s="61">
        <v>77653278.75</v>
      </c>
      <c r="M34" s="63">
        <f t="shared" si="6"/>
        <v>76.77138881668695</v>
      </c>
      <c r="N34" s="63">
        <f t="shared" si="2"/>
        <v>73.43782952639415</v>
      </c>
      <c r="O34" s="63">
        <f t="shared" si="2"/>
        <v>74.80166622473914</v>
      </c>
      <c r="P34" s="63">
        <f t="shared" si="3"/>
        <v>633.1468531468531</v>
      </c>
      <c r="Q34" s="58"/>
    </row>
    <row r="35" spans="1:17" s="59" customFormat="1" ht="23.25">
      <c r="A35" s="60" t="s">
        <v>96</v>
      </c>
      <c r="B35" s="61">
        <v>66142000</v>
      </c>
      <c r="C35" s="61">
        <v>5797</v>
      </c>
      <c r="D35" s="62">
        <f>B35*0.95</f>
        <v>62834900</v>
      </c>
      <c r="E35" s="61">
        <v>130361053.36</v>
      </c>
      <c r="F35" s="62">
        <v>84578642</v>
      </c>
      <c r="G35" s="61">
        <v>92</v>
      </c>
      <c r="H35" s="61">
        <v>6999</v>
      </c>
      <c r="I35" s="61">
        <v>84578642</v>
      </c>
      <c r="J35" s="61">
        <v>92</v>
      </c>
      <c r="K35" s="61">
        <v>74427501.06</v>
      </c>
      <c r="L35" s="61">
        <v>107509517.83</v>
      </c>
      <c r="M35" s="63">
        <f t="shared" si="6"/>
        <v>127.87433400864805</v>
      </c>
      <c r="N35" s="63">
        <f t="shared" si="2"/>
        <v>118.44930295106701</v>
      </c>
      <c r="O35" s="63">
        <f t="shared" si="2"/>
        <v>82.47058079003543</v>
      </c>
      <c r="P35" s="63">
        <f t="shared" si="3"/>
        <v>120.73486286010005</v>
      </c>
      <c r="Q35" s="58"/>
    </row>
    <row r="36" spans="1:17" s="59" customFormat="1" ht="23.25">
      <c r="A36" s="60" t="s">
        <v>32</v>
      </c>
      <c r="B36" s="61">
        <v>152021350</v>
      </c>
      <c r="C36" s="61">
        <v>2940</v>
      </c>
      <c r="D36" s="62">
        <f>B36*0.95</f>
        <v>144420282.5</v>
      </c>
      <c r="E36" s="61">
        <v>134030738.12</v>
      </c>
      <c r="F36" s="62">
        <v>134991622</v>
      </c>
      <c r="G36" s="61">
        <v>259</v>
      </c>
      <c r="H36" s="61">
        <v>6460</v>
      </c>
      <c r="I36" s="61">
        <v>134991622</v>
      </c>
      <c r="J36" s="61">
        <v>259</v>
      </c>
      <c r="K36" s="61">
        <v>131580669</v>
      </c>
      <c r="L36" s="61">
        <v>122332060.77000001</v>
      </c>
      <c r="M36" s="63">
        <f t="shared" si="6"/>
        <v>88.79780504514662</v>
      </c>
      <c r="N36" s="63">
        <f t="shared" si="2"/>
        <v>91.10954965761128</v>
      </c>
      <c r="O36" s="63">
        <f t="shared" si="2"/>
        <v>91.27164595667155</v>
      </c>
      <c r="P36" s="63">
        <f t="shared" si="3"/>
        <v>219.7278911564626</v>
      </c>
      <c r="Q36" s="58"/>
    </row>
    <row r="37" spans="1:17" s="59" customFormat="1" ht="23.25">
      <c r="A37" s="60" t="s">
        <v>97</v>
      </c>
      <c r="B37" s="61">
        <v>127388120</v>
      </c>
      <c r="C37" s="61">
        <v>10414</v>
      </c>
      <c r="D37" s="62">
        <f>B37*0.95</f>
        <v>121018714</v>
      </c>
      <c r="E37" s="61">
        <v>317980713</v>
      </c>
      <c r="F37" s="62">
        <v>403255824.1</v>
      </c>
      <c r="G37" s="61">
        <v>176</v>
      </c>
      <c r="H37" s="61">
        <v>13074</v>
      </c>
      <c r="I37" s="61">
        <v>403255824.1</v>
      </c>
      <c r="J37" s="61">
        <v>181</v>
      </c>
      <c r="K37" s="61">
        <v>418594248.03</v>
      </c>
      <c r="L37" s="61">
        <v>280981836.79999995</v>
      </c>
      <c r="M37" s="63">
        <f t="shared" si="6"/>
        <v>316.55685326072796</v>
      </c>
      <c r="N37" s="63">
        <f t="shared" si="2"/>
        <v>345.89216344672116</v>
      </c>
      <c r="O37" s="63">
        <f t="shared" si="2"/>
        <v>88.36442756199492</v>
      </c>
      <c r="P37" s="63">
        <f t="shared" si="3"/>
        <v>125.54253888995584</v>
      </c>
      <c r="Q37" s="58"/>
    </row>
    <row r="38" spans="1:17" s="59" customFormat="1" ht="23.25">
      <c r="A38" s="60" t="s">
        <v>30</v>
      </c>
      <c r="B38" s="61">
        <v>82752200</v>
      </c>
      <c r="C38" s="61">
        <v>32231</v>
      </c>
      <c r="D38" s="62">
        <f>B38*0.95</f>
        <v>78614590</v>
      </c>
      <c r="E38" s="61">
        <v>41741963</v>
      </c>
      <c r="F38" s="62">
        <v>78399081</v>
      </c>
      <c r="G38" s="61">
        <v>128</v>
      </c>
      <c r="H38" s="62">
        <v>6466</v>
      </c>
      <c r="I38" s="61">
        <v>78399081</v>
      </c>
      <c r="J38" s="61">
        <v>128</v>
      </c>
      <c r="K38" s="61">
        <v>94500521.02</v>
      </c>
      <c r="L38" s="61">
        <v>60281672.07</v>
      </c>
      <c r="M38" s="63">
        <f t="shared" si="6"/>
        <v>94.73957308687866</v>
      </c>
      <c r="N38" s="63">
        <f>K38/D42*100</f>
        <v>68.49012669606311</v>
      </c>
      <c r="O38" s="63">
        <f>L38/E38*100</f>
        <v>144.41503881837085</v>
      </c>
      <c r="P38" s="63">
        <f t="shared" si="3"/>
        <v>20.06143154106295</v>
      </c>
      <c r="Q38" s="58"/>
    </row>
    <row r="39" spans="1:17" s="59" customFormat="1" ht="23.25">
      <c r="A39" s="54" t="s">
        <v>48</v>
      </c>
      <c r="B39" s="55">
        <f>SUM(B40:B44)</f>
        <v>829162562</v>
      </c>
      <c r="C39" s="55">
        <f>SUM(C40:C44)</f>
        <v>55040</v>
      </c>
      <c r="D39" s="55">
        <f>SUM(D40:D44)</f>
        <v>787704433.9</v>
      </c>
      <c r="E39" s="55">
        <f>SUM(E40:E44)</f>
        <v>801833104.65</v>
      </c>
      <c r="F39" s="55">
        <f>SUM(F40:F44)</f>
        <v>838858921.8299999</v>
      </c>
      <c r="G39" s="55">
        <f aca="true" t="shared" si="11" ref="G39:L39">SUM(G40:G44)</f>
        <v>707</v>
      </c>
      <c r="H39" s="55">
        <f t="shared" si="11"/>
        <v>66865</v>
      </c>
      <c r="I39" s="55">
        <f t="shared" si="11"/>
        <v>838566278.03</v>
      </c>
      <c r="J39" s="55">
        <f t="shared" si="11"/>
        <v>708</v>
      </c>
      <c r="K39" s="55">
        <f t="shared" si="11"/>
        <v>889772821.69</v>
      </c>
      <c r="L39" s="55">
        <f t="shared" si="11"/>
        <v>1090213986.3700001</v>
      </c>
      <c r="M39" s="57">
        <f t="shared" si="6"/>
        <v>101.13412212043409</v>
      </c>
      <c r="N39" s="57">
        <f>K39/D39*100</f>
        <v>112.95770131502876</v>
      </c>
      <c r="O39" s="57">
        <f>L39/E39*100</f>
        <v>135.96520024524034</v>
      </c>
      <c r="P39" s="57">
        <f t="shared" si="3"/>
        <v>121.484375</v>
      </c>
      <c r="Q39" s="58"/>
    </row>
    <row r="40" spans="1:17" s="59" customFormat="1" ht="23.25">
      <c r="A40" s="60" t="s">
        <v>8</v>
      </c>
      <c r="B40" s="61">
        <v>250192500</v>
      </c>
      <c r="C40" s="61">
        <v>5565</v>
      </c>
      <c r="D40" s="62">
        <f>B40*0.95</f>
        <v>237682875</v>
      </c>
      <c r="E40" s="61">
        <v>210200000</v>
      </c>
      <c r="F40" s="62">
        <v>234648240.37</v>
      </c>
      <c r="G40" s="61">
        <v>128</v>
      </c>
      <c r="H40" s="61">
        <v>23590</v>
      </c>
      <c r="I40" s="61">
        <v>234648240.37</v>
      </c>
      <c r="J40" s="61">
        <v>128</v>
      </c>
      <c r="K40" s="61">
        <v>255221710.47000003</v>
      </c>
      <c r="L40" s="61">
        <v>229991658.91</v>
      </c>
      <c r="M40" s="63">
        <f t="shared" si="6"/>
        <v>93.78708009632582</v>
      </c>
      <c r="N40" s="63">
        <f>K40/D40*100</f>
        <v>107.37909092945802</v>
      </c>
      <c r="O40" s="63">
        <f>L40/E40*100</f>
        <v>109.41563221217888</v>
      </c>
      <c r="P40" s="63">
        <f t="shared" si="3"/>
        <v>423.89937106918245</v>
      </c>
      <c r="Q40" s="58"/>
    </row>
    <row r="41" spans="1:17" s="59" customFormat="1" ht="23.25">
      <c r="A41" s="60" t="s">
        <v>23</v>
      </c>
      <c r="B41" s="61">
        <v>90595000</v>
      </c>
      <c r="C41" s="61">
        <v>5745</v>
      </c>
      <c r="D41" s="62">
        <f>B41*0.95</f>
        <v>86065250</v>
      </c>
      <c r="E41" s="61">
        <v>123365400</v>
      </c>
      <c r="F41" s="62">
        <v>120143112.95</v>
      </c>
      <c r="G41" s="61">
        <v>135</v>
      </c>
      <c r="H41" s="61">
        <v>7925</v>
      </c>
      <c r="I41" s="61">
        <v>120143112.95</v>
      </c>
      <c r="J41" s="61">
        <v>135</v>
      </c>
      <c r="K41" s="61">
        <v>126451896.75</v>
      </c>
      <c r="L41" s="61">
        <v>183000376.17000002</v>
      </c>
      <c r="M41" s="63">
        <f t="shared" si="6"/>
        <v>132.61561118163254</v>
      </c>
      <c r="N41" s="63">
        <f>K41/D41*100</f>
        <v>146.92561370588012</v>
      </c>
      <c r="O41" s="63">
        <f>L41/E41*100</f>
        <v>148.34011495119378</v>
      </c>
      <c r="P41" s="63">
        <f t="shared" si="3"/>
        <v>137.94604003481288</v>
      </c>
      <c r="Q41" s="58"/>
    </row>
    <row r="42" spans="1:17" s="59" customFormat="1" ht="23.25">
      <c r="A42" s="60" t="s">
        <v>69</v>
      </c>
      <c r="B42" s="61">
        <v>145238792</v>
      </c>
      <c r="C42" s="61">
        <v>5540</v>
      </c>
      <c r="D42" s="62">
        <f>B42*0.95</f>
        <v>137976852.4</v>
      </c>
      <c r="E42" s="61">
        <v>108614233</v>
      </c>
      <c r="F42" s="62">
        <v>112886455</v>
      </c>
      <c r="G42" s="61">
        <v>125</v>
      </c>
      <c r="H42" s="61">
        <v>3511</v>
      </c>
      <c r="I42" s="61">
        <v>112886455</v>
      </c>
      <c r="J42" s="61">
        <v>125</v>
      </c>
      <c r="K42" s="61">
        <v>115441326.63999999</v>
      </c>
      <c r="L42" s="61">
        <v>76134900.97999999</v>
      </c>
      <c r="M42" s="63">
        <f t="shared" si="6"/>
        <v>77.72472728911157</v>
      </c>
      <c r="N42" s="63">
        <f aca="true" t="shared" si="12" ref="N42:O44">K42/D42*100</f>
        <v>83.66716926208122</v>
      </c>
      <c r="O42" s="63">
        <f t="shared" si="12"/>
        <v>70.09661521984876</v>
      </c>
      <c r="P42" s="63">
        <f t="shared" si="3"/>
        <v>63.375451263537904</v>
      </c>
      <c r="Q42" s="58"/>
    </row>
    <row r="43" spans="1:17" s="59" customFormat="1" ht="23.25">
      <c r="A43" s="60" t="s">
        <v>25</v>
      </c>
      <c r="B43" s="61">
        <v>120636270</v>
      </c>
      <c r="C43" s="61">
        <v>11190</v>
      </c>
      <c r="D43" s="62">
        <f>B43*0.95</f>
        <v>114604456.5</v>
      </c>
      <c r="E43" s="61">
        <v>65604220</v>
      </c>
      <c r="F43" s="62">
        <v>149812912</v>
      </c>
      <c r="G43" s="61">
        <v>86</v>
      </c>
      <c r="H43" s="61">
        <v>5106</v>
      </c>
      <c r="I43" s="61">
        <v>149812912</v>
      </c>
      <c r="J43" s="61">
        <v>86</v>
      </c>
      <c r="K43" s="61">
        <v>151814877.64</v>
      </c>
      <c r="L43" s="61">
        <v>192506418.89</v>
      </c>
      <c r="M43" s="63">
        <f t="shared" si="6"/>
        <v>124.18563007626146</v>
      </c>
      <c r="N43" s="63">
        <f>K43/D43*100</f>
        <v>132.46856385554256</v>
      </c>
      <c r="O43" s="63">
        <f>L43/E43*100</f>
        <v>293.436030319391</v>
      </c>
      <c r="P43" s="63">
        <f t="shared" si="3"/>
        <v>45.630026809651476</v>
      </c>
      <c r="Q43" s="58"/>
    </row>
    <row r="44" spans="1:17" s="59" customFormat="1" ht="23.25">
      <c r="A44" s="60" t="s">
        <v>15</v>
      </c>
      <c r="B44" s="61">
        <v>222500000</v>
      </c>
      <c r="C44" s="61">
        <v>27000</v>
      </c>
      <c r="D44" s="62">
        <f>B44*0.95</f>
        <v>211375000</v>
      </c>
      <c r="E44" s="61">
        <v>294049251.65</v>
      </c>
      <c r="F44" s="62">
        <v>221368201.51000002</v>
      </c>
      <c r="G44" s="61">
        <v>233</v>
      </c>
      <c r="H44" s="61">
        <v>26733</v>
      </c>
      <c r="I44" s="61">
        <v>221075557.71</v>
      </c>
      <c r="J44" s="61">
        <v>234</v>
      </c>
      <c r="K44" s="61">
        <v>240843010.19</v>
      </c>
      <c r="L44" s="61">
        <v>408580631.42</v>
      </c>
      <c r="M44" s="63">
        <f t="shared" si="6"/>
        <v>99.35980121797753</v>
      </c>
      <c r="N44" s="63">
        <f t="shared" si="12"/>
        <v>113.94110476167947</v>
      </c>
      <c r="O44" s="63">
        <f t="shared" si="12"/>
        <v>138.94972666222736</v>
      </c>
      <c r="P44" s="63">
        <f t="shared" si="3"/>
        <v>99.01111111111112</v>
      </c>
      <c r="Q44" s="58"/>
    </row>
    <row r="45" spans="1:17" ht="25.5">
      <c r="A45" s="64" t="s">
        <v>98</v>
      </c>
      <c r="B45" s="65">
        <f>+B7+B13+B20+B27+B33+B39</f>
        <v>6143536237</v>
      </c>
      <c r="C45" s="65">
        <f aca="true" t="shared" si="13" ref="C45:L45">+C7+C13+C20+C27+C33+C39</f>
        <v>341709</v>
      </c>
      <c r="D45" s="65">
        <f t="shared" si="13"/>
        <v>5836359425.15</v>
      </c>
      <c r="E45" s="65">
        <f t="shared" si="13"/>
        <v>5097289658.82</v>
      </c>
      <c r="F45" s="65">
        <f t="shared" si="13"/>
        <v>7526442389.259999</v>
      </c>
      <c r="G45" s="65">
        <f t="shared" si="13"/>
        <v>7034</v>
      </c>
      <c r="H45" s="65">
        <f t="shared" si="13"/>
        <v>749797</v>
      </c>
      <c r="I45" s="65">
        <f t="shared" si="13"/>
        <v>7526149745.459999</v>
      </c>
      <c r="J45" s="65">
        <f t="shared" si="13"/>
        <v>7121</v>
      </c>
      <c r="K45" s="65">
        <f t="shared" si="13"/>
        <v>8104231175.059999</v>
      </c>
      <c r="L45" s="65">
        <f t="shared" si="13"/>
        <v>6475107231.64</v>
      </c>
      <c r="M45" s="66">
        <f t="shared" si="6"/>
        <v>122.50517381395238</v>
      </c>
      <c r="N45" s="66">
        <f>K45/D45*100</f>
        <v>138.8576436902995</v>
      </c>
      <c r="O45" s="66">
        <f>L45/E45*100</f>
        <v>127.03039585823655</v>
      </c>
      <c r="P45" s="66">
        <f t="shared" si="3"/>
        <v>219.42559312163272</v>
      </c>
      <c r="Q45" s="67"/>
    </row>
    <row r="46" spans="1:16" ht="23.25" customHeight="1" hidden="1">
      <c r="A46" s="68" t="s">
        <v>99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70">
        <v>0</v>
      </c>
      <c r="N46" s="70">
        <v>0</v>
      </c>
      <c r="O46" s="70">
        <v>0</v>
      </c>
      <c r="P46" s="70">
        <v>0</v>
      </c>
    </row>
    <row r="47" spans="1:16" ht="23.25" customHeight="1" hidden="1">
      <c r="A47" s="68" t="s">
        <v>100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70">
        <v>0</v>
      </c>
      <c r="N47" s="70">
        <v>0</v>
      </c>
      <c r="O47" s="70">
        <v>0</v>
      </c>
      <c r="P47" s="70">
        <v>0</v>
      </c>
    </row>
    <row r="48" spans="1:16" ht="23.25" customHeight="1" hidden="1">
      <c r="A48" s="68" t="s">
        <v>101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70">
        <v>0</v>
      </c>
      <c r="N48" s="70">
        <v>0</v>
      </c>
      <c r="O48" s="70">
        <v>0</v>
      </c>
      <c r="P48" s="70">
        <v>0</v>
      </c>
    </row>
    <row r="49" spans="1:16" ht="23.25" customHeight="1" hidden="1">
      <c r="A49" s="68" t="s">
        <v>102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70">
        <v>0</v>
      </c>
      <c r="N49" s="70">
        <v>0</v>
      </c>
      <c r="O49" s="70">
        <v>0</v>
      </c>
      <c r="P49" s="70">
        <v>0</v>
      </c>
    </row>
    <row r="50" spans="1:16" ht="23.25" customHeight="1" hidden="1">
      <c r="A50" s="71" t="s">
        <v>98</v>
      </c>
      <c r="B50" s="72">
        <f>+B45</f>
        <v>6143536237</v>
      </c>
      <c r="C50" s="72">
        <f aca="true" t="shared" si="14" ref="C50:L50">+C45</f>
        <v>341709</v>
      </c>
      <c r="D50" s="72">
        <f t="shared" si="14"/>
        <v>5836359425.15</v>
      </c>
      <c r="E50" s="72">
        <f t="shared" si="14"/>
        <v>5097289658.82</v>
      </c>
      <c r="F50" s="72">
        <f t="shared" si="14"/>
        <v>7526442389.259999</v>
      </c>
      <c r="G50" s="72">
        <f t="shared" si="14"/>
        <v>7034</v>
      </c>
      <c r="H50" s="72">
        <f t="shared" si="14"/>
        <v>749797</v>
      </c>
      <c r="I50" s="72">
        <f t="shared" si="14"/>
        <v>7526149745.459999</v>
      </c>
      <c r="J50" s="72">
        <f t="shared" si="14"/>
        <v>7121</v>
      </c>
      <c r="K50" s="72">
        <f t="shared" si="14"/>
        <v>8104231175.059999</v>
      </c>
      <c r="L50" s="72">
        <f t="shared" si="14"/>
        <v>6475107231.64</v>
      </c>
      <c r="M50" s="73">
        <f>+M45</f>
        <v>122.50517381395238</v>
      </c>
      <c r="N50" s="73">
        <f>+N45</f>
        <v>138.8576436902995</v>
      </c>
      <c r="O50" s="73">
        <f>+O45</f>
        <v>127.03039585823655</v>
      </c>
      <c r="P50" s="73">
        <f>+P45</f>
        <v>219.42559312163272</v>
      </c>
    </row>
    <row r="51" ht="23.25" customHeight="1" hidden="1"/>
    <row r="52" ht="23.25" customHeight="1" hidden="1"/>
    <row r="55" spans="2:16" ht="23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/>
  <mergeCells count="7">
    <mergeCell ref="A1:P1"/>
    <mergeCell ref="A2:P2"/>
    <mergeCell ref="A3:P3"/>
    <mergeCell ref="A5:A6"/>
    <mergeCell ref="B5:E5"/>
    <mergeCell ref="G5:L5"/>
    <mergeCell ref="M5:P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4" r:id="rId2"/>
  <headerFooter alignWithMargins="0">
    <oddFooter>&amp;LPalaneación Estratégica -  Sección de Estadística.</oddFooter>
  </headerFooter>
  <rowBreaks count="1" manualBreakCount="1">
    <brk id="4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zoomScale="75" zoomScaleNormal="75" zoomScalePageLayoutView="0" workbookViewId="0" topLeftCell="A1">
      <selection activeCell="L15" sqref="L15"/>
    </sheetView>
  </sheetViews>
  <sheetFormatPr defaultColWidth="11.421875" defaultRowHeight="12.75"/>
  <cols>
    <col min="1" max="1" width="32.421875" style="14" customWidth="1"/>
    <col min="2" max="2" width="12.421875" style="38" customWidth="1"/>
    <col min="3" max="3" width="16.7109375" style="38" customWidth="1"/>
    <col min="4" max="4" width="16.00390625" style="38" customWidth="1"/>
    <col min="5" max="5" width="14.57421875" style="38" customWidth="1"/>
    <col min="6" max="6" width="19.57421875" style="38" customWidth="1"/>
    <col min="7" max="7" width="19.421875" style="38" bestFit="1" customWidth="1"/>
    <col min="8" max="8" width="20.140625" style="38" bestFit="1" customWidth="1"/>
    <col min="9" max="9" width="11.8515625" style="38" bestFit="1" customWidth="1"/>
    <col min="10" max="10" width="12.7109375" style="38" bestFit="1" customWidth="1"/>
    <col min="11" max="11" width="12.8515625" style="38" bestFit="1" customWidth="1"/>
    <col min="12" max="12" width="12.28125" style="38" bestFit="1" customWidth="1"/>
    <col min="13" max="13" width="12.140625" style="38" bestFit="1" customWidth="1"/>
    <col min="14" max="14" width="20.00390625" style="14" bestFit="1" customWidth="1"/>
    <col min="15" max="15" width="14.8515625" style="14" hidden="1" customWidth="1"/>
    <col min="16" max="18" width="0" style="14" hidden="1" customWidth="1"/>
    <col min="19" max="16384" width="11.421875" style="14" customWidth="1"/>
  </cols>
  <sheetData>
    <row r="1" spans="1:13" ht="26.25">
      <c r="A1" s="225" t="s">
        <v>103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24" customHeight="1">
      <c r="A2" s="226" t="s">
        <v>104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 t="s">
        <v>0</v>
      </c>
      <c r="L3" s="76"/>
      <c r="M3" s="77"/>
    </row>
    <row r="4" spans="1:13" ht="15.75" customHeight="1">
      <c r="A4" s="16" t="s">
        <v>54</v>
      </c>
      <c r="B4" s="227" t="s">
        <v>0</v>
      </c>
      <c r="C4" s="227"/>
      <c r="D4" s="227" t="s">
        <v>0</v>
      </c>
      <c r="E4" s="227"/>
      <c r="F4" s="78" t="s">
        <v>0</v>
      </c>
      <c r="G4" s="78"/>
      <c r="H4" s="78" t="s">
        <v>0</v>
      </c>
      <c r="I4" s="78"/>
      <c r="J4" s="78" t="s">
        <v>0</v>
      </c>
      <c r="K4" s="78"/>
      <c r="L4" s="78" t="s">
        <v>0</v>
      </c>
      <c r="M4" s="78"/>
    </row>
    <row r="5" spans="1:15" ht="15.75" customHeight="1">
      <c r="A5" s="16" t="s">
        <v>37</v>
      </c>
      <c r="B5" s="228" t="s">
        <v>105</v>
      </c>
      <c r="C5" s="228"/>
      <c r="D5" s="229" t="s">
        <v>106</v>
      </c>
      <c r="E5" s="229"/>
      <c r="F5" s="228" t="s">
        <v>107</v>
      </c>
      <c r="G5" s="228"/>
      <c r="H5" s="229" t="s">
        <v>106</v>
      </c>
      <c r="I5" s="229"/>
      <c r="J5" s="228" t="s">
        <v>108</v>
      </c>
      <c r="K5" s="228"/>
      <c r="L5" s="229" t="s">
        <v>106</v>
      </c>
      <c r="M5" s="229"/>
      <c r="O5" s="18" t="s">
        <v>109</v>
      </c>
    </row>
    <row r="6" spans="1:15" ht="16.5" customHeight="1">
      <c r="A6" s="16" t="s">
        <v>44</v>
      </c>
      <c r="B6" s="16">
        <v>2022</v>
      </c>
      <c r="C6" s="16">
        <v>2023</v>
      </c>
      <c r="D6" s="16" t="s">
        <v>110</v>
      </c>
      <c r="E6" s="16" t="s">
        <v>111</v>
      </c>
      <c r="F6" s="16">
        <v>2022</v>
      </c>
      <c r="G6" s="16">
        <v>2023</v>
      </c>
      <c r="H6" s="16" t="s">
        <v>110</v>
      </c>
      <c r="I6" s="16" t="s">
        <v>111</v>
      </c>
      <c r="J6" s="16">
        <v>2022</v>
      </c>
      <c r="K6" s="16">
        <v>2023</v>
      </c>
      <c r="L6" s="16" t="s">
        <v>110</v>
      </c>
      <c r="M6" s="16" t="s">
        <v>111</v>
      </c>
      <c r="N6" s="14" t="s">
        <v>0</v>
      </c>
      <c r="O6" s="18"/>
    </row>
    <row r="7" spans="1:15" ht="21" customHeight="1">
      <c r="A7" s="25" t="s">
        <v>1</v>
      </c>
      <c r="B7" s="178">
        <f>SUM(B8:B12)</f>
        <v>960</v>
      </c>
      <c r="C7" s="178">
        <f>SUM(C8:C12)</f>
        <v>1504</v>
      </c>
      <c r="D7" s="202">
        <f>+C7-B7</f>
        <v>544</v>
      </c>
      <c r="E7" s="192">
        <f aca="true" t="shared" si="0" ref="E7:E44">D7/B7*100</f>
        <v>56.666666666666664</v>
      </c>
      <c r="F7" s="179">
        <f>SUM(F8:F12)</f>
        <v>1407790263.58</v>
      </c>
      <c r="G7" s="179">
        <f>SUM(G8:G12)</f>
        <v>1666587593</v>
      </c>
      <c r="H7" s="178">
        <f aca="true" t="shared" si="1" ref="H7:H44">G7-F7</f>
        <v>258797329.42000008</v>
      </c>
      <c r="I7" s="192">
        <f>H7/F7*100</f>
        <v>18.38323052198702</v>
      </c>
      <c r="J7" s="179">
        <f>SUM(J8:J12)</f>
        <v>12542</v>
      </c>
      <c r="K7" s="179">
        <f>SUM(K8:K12)</f>
        <v>197391</v>
      </c>
      <c r="L7" s="178">
        <f aca="true" t="shared" si="2" ref="L7:L44">K7-J7</f>
        <v>184849</v>
      </c>
      <c r="M7" s="192">
        <f aca="true" t="shared" si="3" ref="M7:M44">L7/J7*100</f>
        <v>1473.8398979429116</v>
      </c>
      <c r="N7" s="80" t="s">
        <v>0</v>
      </c>
      <c r="O7" s="18" t="s">
        <v>0</v>
      </c>
    </row>
    <row r="8" spans="1:16" ht="18" customHeight="1">
      <c r="A8" s="28" t="s">
        <v>2</v>
      </c>
      <c r="B8" s="180">
        <v>398</v>
      </c>
      <c r="C8" s="180">
        <v>262</v>
      </c>
      <c r="D8" s="203">
        <f aca="true" t="shared" si="4" ref="D8:D44">C8-B8</f>
        <v>-136</v>
      </c>
      <c r="E8" s="206">
        <f t="shared" si="0"/>
        <v>-34.17085427135678</v>
      </c>
      <c r="F8" s="181">
        <v>552114458.06</v>
      </c>
      <c r="G8" s="180">
        <v>572808441.5</v>
      </c>
      <c r="H8" s="209">
        <f t="shared" si="1"/>
        <v>20693983.440000057</v>
      </c>
      <c r="I8" s="100">
        <f aca="true" t="shared" si="5" ref="I8:I44">H8/F8*100</f>
        <v>3.7481328622897934</v>
      </c>
      <c r="J8" s="182">
        <v>2701</v>
      </c>
      <c r="K8" s="180">
        <v>145876</v>
      </c>
      <c r="L8" s="180">
        <f t="shared" si="2"/>
        <v>143175</v>
      </c>
      <c r="M8" s="100">
        <f t="shared" si="3"/>
        <v>5300.81451314328</v>
      </c>
      <c r="N8" s="40"/>
      <c r="O8" s="18" t="s">
        <v>0</v>
      </c>
      <c r="P8" s="18" t="s">
        <v>0</v>
      </c>
    </row>
    <row r="9" spans="1:16" ht="18" customHeight="1">
      <c r="A9" s="28" t="s">
        <v>51</v>
      </c>
      <c r="B9" s="180">
        <v>124</v>
      </c>
      <c r="C9" s="180">
        <v>367</v>
      </c>
      <c r="D9" s="203">
        <f t="shared" si="4"/>
        <v>243</v>
      </c>
      <c r="E9" s="206">
        <f t="shared" si="0"/>
        <v>195.96774193548387</v>
      </c>
      <c r="F9" s="181">
        <v>99120500</v>
      </c>
      <c r="G9" s="180">
        <v>157692536</v>
      </c>
      <c r="H9" s="209">
        <f t="shared" si="1"/>
        <v>58572036</v>
      </c>
      <c r="I9" s="100">
        <f t="shared" si="5"/>
        <v>59.09174792298263</v>
      </c>
      <c r="J9" s="182">
        <v>1225</v>
      </c>
      <c r="K9" s="180">
        <v>15042</v>
      </c>
      <c r="L9" s="180">
        <f t="shared" si="2"/>
        <v>13817</v>
      </c>
      <c r="M9" s="100">
        <f t="shared" si="3"/>
        <v>1127.9183673469388</v>
      </c>
      <c r="N9" s="40"/>
      <c r="O9" s="18" t="s">
        <v>0</v>
      </c>
      <c r="P9" s="18"/>
    </row>
    <row r="10" spans="1:16" ht="18" customHeight="1">
      <c r="A10" s="28" t="s">
        <v>5</v>
      </c>
      <c r="B10" s="180">
        <v>78</v>
      </c>
      <c r="C10" s="180">
        <v>131</v>
      </c>
      <c r="D10" s="203">
        <f t="shared" si="4"/>
        <v>53</v>
      </c>
      <c r="E10" s="206">
        <f t="shared" si="0"/>
        <v>67.94871794871796</v>
      </c>
      <c r="F10" s="181">
        <v>74110620</v>
      </c>
      <c r="G10" s="180">
        <v>225182200</v>
      </c>
      <c r="H10" s="209">
        <f t="shared" si="1"/>
        <v>151071580</v>
      </c>
      <c r="I10" s="100">
        <f t="shared" si="5"/>
        <v>203.8460614686532</v>
      </c>
      <c r="J10" s="182">
        <v>551</v>
      </c>
      <c r="K10" s="180">
        <v>6728</v>
      </c>
      <c r="L10" s="180">
        <f t="shared" si="2"/>
        <v>6177</v>
      </c>
      <c r="M10" s="100">
        <f t="shared" si="3"/>
        <v>1121.0526315789475</v>
      </c>
      <c r="N10" s="40"/>
      <c r="O10" s="18" t="s">
        <v>0</v>
      </c>
      <c r="P10" s="18"/>
    </row>
    <row r="11" spans="1:16" ht="18" customHeight="1">
      <c r="A11" s="28" t="s">
        <v>4</v>
      </c>
      <c r="B11" s="180">
        <v>136</v>
      </c>
      <c r="C11" s="180">
        <v>389</v>
      </c>
      <c r="D11" s="203">
        <f t="shared" si="4"/>
        <v>253</v>
      </c>
      <c r="E11" s="206">
        <f t="shared" si="0"/>
        <v>186.02941176470588</v>
      </c>
      <c r="F11" s="181">
        <v>98633200</v>
      </c>
      <c r="G11" s="180">
        <v>297810938</v>
      </c>
      <c r="H11" s="209">
        <f t="shared" si="1"/>
        <v>199177738</v>
      </c>
      <c r="I11" s="100">
        <f t="shared" si="5"/>
        <v>201.9378241809046</v>
      </c>
      <c r="J11" s="182">
        <v>3492</v>
      </c>
      <c r="K11" s="180">
        <v>13660</v>
      </c>
      <c r="L11" s="180">
        <f t="shared" si="2"/>
        <v>10168</v>
      </c>
      <c r="M11" s="100">
        <f t="shared" si="3"/>
        <v>291.17983963344784</v>
      </c>
      <c r="N11" s="40"/>
      <c r="O11" s="18"/>
      <c r="P11" s="18"/>
    </row>
    <row r="12" spans="1:16" ht="18" customHeight="1">
      <c r="A12" s="28" t="s">
        <v>3</v>
      </c>
      <c r="B12" s="180">
        <v>224</v>
      </c>
      <c r="C12" s="180">
        <v>355</v>
      </c>
      <c r="D12" s="203">
        <f t="shared" si="4"/>
        <v>131</v>
      </c>
      <c r="E12" s="206">
        <f t="shared" si="0"/>
        <v>58.48214285714286</v>
      </c>
      <c r="F12" s="181">
        <v>583811485.52</v>
      </c>
      <c r="G12" s="180">
        <v>413093477.5</v>
      </c>
      <c r="H12" s="209">
        <f t="shared" si="1"/>
        <v>-170718008.01999998</v>
      </c>
      <c r="I12" s="100">
        <f t="shared" si="5"/>
        <v>-29.24197489330682</v>
      </c>
      <c r="J12" s="182">
        <v>4573</v>
      </c>
      <c r="K12" s="180">
        <v>16085</v>
      </c>
      <c r="L12" s="180">
        <f t="shared" si="2"/>
        <v>11512</v>
      </c>
      <c r="M12" s="100">
        <f t="shared" si="3"/>
        <v>251.73846490268969</v>
      </c>
      <c r="N12" s="40"/>
      <c r="O12" s="18"/>
      <c r="P12" s="18"/>
    </row>
    <row r="13" spans="1:16" ht="18" customHeight="1">
      <c r="A13" s="25" t="s">
        <v>6</v>
      </c>
      <c r="B13" s="183">
        <f>SUM(B14:B19)</f>
        <v>1000</v>
      </c>
      <c r="C13" s="183">
        <f>SUM(C14:C19)</f>
        <v>1181</v>
      </c>
      <c r="D13" s="204">
        <f t="shared" si="4"/>
        <v>181</v>
      </c>
      <c r="E13" s="207">
        <f t="shared" si="0"/>
        <v>18.099999999999998</v>
      </c>
      <c r="F13" s="184">
        <f>SUM(F14:F19)</f>
        <v>820719043.59</v>
      </c>
      <c r="G13" s="184">
        <f>SUM(G14:G19)</f>
        <v>1093820579.6399999</v>
      </c>
      <c r="H13" s="210">
        <f t="shared" si="1"/>
        <v>273101536.04999983</v>
      </c>
      <c r="I13" s="96">
        <f t="shared" si="5"/>
        <v>33.275886331989504</v>
      </c>
      <c r="J13" s="184">
        <f>SUM(J14:J19)</f>
        <v>33396</v>
      </c>
      <c r="K13" s="184">
        <f>SUM(K14:K19)</f>
        <v>42557</v>
      </c>
      <c r="L13" s="183">
        <f t="shared" si="2"/>
        <v>9161</v>
      </c>
      <c r="M13" s="96">
        <f t="shared" si="3"/>
        <v>27.431428913642353</v>
      </c>
      <c r="N13" s="40"/>
      <c r="O13" s="18" t="s">
        <v>0</v>
      </c>
      <c r="P13" s="18"/>
    </row>
    <row r="14" spans="1:16" ht="21" customHeight="1">
      <c r="A14" s="28" t="s">
        <v>9</v>
      </c>
      <c r="B14" s="180">
        <v>251</v>
      </c>
      <c r="C14" s="180">
        <v>121</v>
      </c>
      <c r="D14" s="203">
        <f t="shared" si="4"/>
        <v>-130</v>
      </c>
      <c r="E14" s="206">
        <f t="shared" si="0"/>
        <v>-51.79282868525896</v>
      </c>
      <c r="F14" s="181">
        <v>268167638.59</v>
      </c>
      <c r="G14" s="180">
        <v>180840588</v>
      </c>
      <c r="H14" s="209">
        <f t="shared" si="1"/>
        <v>-87327050.59</v>
      </c>
      <c r="I14" s="100">
        <f t="shared" si="5"/>
        <v>-32.56435081024592</v>
      </c>
      <c r="J14" s="182">
        <v>2076</v>
      </c>
      <c r="K14" s="180">
        <v>3977</v>
      </c>
      <c r="L14" s="180">
        <f t="shared" si="2"/>
        <v>1901</v>
      </c>
      <c r="M14" s="100">
        <f t="shared" si="3"/>
        <v>91.57032755298651</v>
      </c>
      <c r="N14" s="40"/>
      <c r="O14" s="18"/>
      <c r="P14" s="18"/>
    </row>
    <row r="15" spans="1:16" ht="18" customHeight="1">
      <c r="A15" s="28" t="s">
        <v>34</v>
      </c>
      <c r="B15" s="180">
        <v>119</v>
      </c>
      <c r="C15" s="180">
        <v>121</v>
      </c>
      <c r="D15" s="203">
        <f t="shared" si="4"/>
        <v>2</v>
      </c>
      <c r="E15" s="206">
        <f t="shared" si="0"/>
        <v>1.680672268907563</v>
      </c>
      <c r="F15" s="181">
        <v>152517751.07</v>
      </c>
      <c r="G15" s="180">
        <v>199940861</v>
      </c>
      <c r="H15" s="209">
        <f t="shared" si="1"/>
        <v>47423109.93000001</v>
      </c>
      <c r="I15" s="100">
        <f t="shared" si="5"/>
        <v>31.09350196767231</v>
      </c>
      <c r="J15" s="182">
        <v>11445</v>
      </c>
      <c r="K15" s="180">
        <v>9049</v>
      </c>
      <c r="L15" s="209">
        <f t="shared" si="2"/>
        <v>-2396</v>
      </c>
      <c r="M15" s="100">
        <f t="shared" si="3"/>
        <v>-20.93490607252075</v>
      </c>
      <c r="N15" s="40"/>
      <c r="O15" s="18" t="s">
        <v>0</v>
      </c>
      <c r="P15" s="18"/>
    </row>
    <row r="16" spans="1:16" ht="18" customHeight="1">
      <c r="A16" s="28" t="s">
        <v>11</v>
      </c>
      <c r="B16" s="180">
        <v>130</v>
      </c>
      <c r="C16" s="180">
        <v>201</v>
      </c>
      <c r="D16" s="203">
        <f t="shared" si="4"/>
        <v>71</v>
      </c>
      <c r="E16" s="206">
        <f t="shared" si="0"/>
        <v>54.61538461538461</v>
      </c>
      <c r="F16" s="181">
        <v>71812612.30000001</v>
      </c>
      <c r="G16" s="180">
        <v>71773881.85</v>
      </c>
      <c r="H16" s="209">
        <f t="shared" si="1"/>
        <v>-38730.45000001788</v>
      </c>
      <c r="I16" s="100">
        <f t="shared" si="5"/>
        <v>-0.05393265717478694</v>
      </c>
      <c r="J16" s="182">
        <v>1859</v>
      </c>
      <c r="K16" s="180">
        <v>2932</v>
      </c>
      <c r="L16" s="180">
        <f t="shared" si="2"/>
        <v>1073</v>
      </c>
      <c r="M16" s="100">
        <f t="shared" si="3"/>
        <v>57.71920387305003</v>
      </c>
      <c r="N16" s="40"/>
      <c r="O16" s="18" t="s">
        <v>0</v>
      </c>
      <c r="P16" s="18"/>
    </row>
    <row r="17" spans="1:16" ht="21" customHeight="1">
      <c r="A17" s="28" t="s">
        <v>10</v>
      </c>
      <c r="B17" s="180">
        <v>160</v>
      </c>
      <c r="C17" s="180">
        <v>222</v>
      </c>
      <c r="D17" s="203">
        <f t="shared" si="4"/>
        <v>62</v>
      </c>
      <c r="E17" s="206">
        <f t="shared" si="0"/>
        <v>38.75</v>
      </c>
      <c r="F17" s="181">
        <v>69758567</v>
      </c>
      <c r="G17" s="180">
        <v>168889306.95</v>
      </c>
      <c r="H17" s="209">
        <f t="shared" si="1"/>
        <v>99130739.94999999</v>
      </c>
      <c r="I17" s="100">
        <f t="shared" si="5"/>
        <v>142.10547064420058</v>
      </c>
      <c r="J17" s="182">
        <v>3045</v>
      </c>
      <c r="K17" s="180">
        <v>7834</v>
      </c>
      <c r="L17" s="180">
        <f t="shared" si="2"/>
        <v>4789</v>
      </c>
      <c r="M17" s="100">
        <f t="shared" si="3"/>
        <v>157.27422003284073</v>
      </c>
      <c r="N17" s="40"/>
      <c r="O17" s="18" t="s">
        <v>0</v>
      </c>
      <c r="P17" s="18"/>
    </row>
    <row r="18" spans="1:16" ht="18" customHeight="1">
      <c r="A18" s="28" t="s">
        <v>7</v>
      </c>
      <c r="B18" s="180">
        <v>241</v>
      </c>
      <c r="C18" s="180">
        <v>401</v>
      </c>
      <c r="D18" s="203">
        <f t="shared" si="4"/>
        <v>160</v>
      </c>
      <c r="E18" s="206">
        <f t="shared" si="0"/>
        <v>66.39004149377593</v>
      </c>
      <c r="F18" s="181">
        <v>194835374.63</v>
      </c>
      <c r="G18" s="180">
        <v>397557588.82</v>
      </c>
      <c r="H18" s="209">
        <f t="shared" si="1"/>
        <v>202722214.19</v>
      </c>
      <c r="I18" s="100">
        <f t="shared" si="5"/>
        <v>104.04795051975412</v>
      </c>
      <c r="J18" s="182">
        <v>12452</v>
      </c>
      <c r="K18" s="180">
        <v>13354</v>
      </c>
      <c r="L18" s="180">
        <f t="shared" si="2"/>
        <v>902</v>
      </c>
      <c r="M18" s="100">
        <f t="shared" si="3"/>
        <v>7.243816254416961</v>
      </c>
      <c r="N18" s="40"/>
      <c r="O18" s="18" t="s">
        <v>0</v>
      </c>
      <c r="P18" s="18"/>
    </row>
    <row r="19" spans="1:16" ht="18" customHeight="1">
      <c r="A19" s="28" t="s">
        <v>12</v>
      </c>
      <c r="B19" s="180">
        <v>99</v>
      </c>
      <c r="C19" s="180">
        <v>115</v>
      </c>
      <c r="D19" s="203">
        <f t="shared" si="4"/>
        <v>16</v>
      </c>
      <c r="E19" s="206">
        <f t="shared" si="0"/>
        <v>16.161616161616163</v>
      </c>
      <c r="F19" s="181">
        <v>63627100</v>
      </c>
      <c r="G19" s="180">
        <v>74818353.02</v>
      </c>
      <c r="H19" s="209">
        <f t="shared" si="1"/>
        <v>11191253.019999996</v>
      </c>
      <c r="I19" s="100">
        <f t="shared" si="5"/>
        <v>17.588815174666134</v>
      </c>
      <c r="J19" s="182">
        <v>2519</v>
      </c>
      <c r="K19" s="180">
        <v>5411</v>
      </c>
      <c r="L19" s="180">
        <f t="shared" si="2"/>
        <v>2892</v>
      </c>
      <c r="M19" s="100">
        <f t="shared" si="3"/>
        <v>114.807463279079</v>
      </c>
      <c r="N19" s="40"/>
      <c r="O19" s="18" t="s">
        <v>0</v>
      </c>
      <c r="P19" s="18"/>
    </row>
    <row r="20" spans="1:16" ht="18" customHeight="1">
      <c r="A20" s="25" t="s">
        <v>13</v>
      </c>
      <c r="B20" s="183">
        <f>SUM(B21:B26)</f>
        <v>961</v>
      </c>
      <c r="C20" s="183">
        <f>SUM(C21:C26)</f>
        <v>1974</v>
      </c>
      <c r="D20" s="204">
        <f t="shared" si="4"/>
        <v>1013</v>
      </c>
      <c r="E20" s="207">
        <f t="shared" si="0"/>
        <v>105.41103017689906</v>
      </c>
      <c r="F20" s="184">
        <f>SUM(F21:F26)</f>
        <v>892929558.98</v>
      </c>
      <c r="G20" s="184">
        <f>SUM(G21:G26)</f>
        <v>1550597535.73</v>
      </c>
      <c r="H20" s="210">
        <f t="shared" si="1"/>
        <v>657667976.75</v>
      </c>
      <c r="I20" s="96">
        <f t="shared" si="5"/>
        <v>73.65283970454051</v>
      </c>
      <c r="J20" s="184">
        <f>SUM(J21:J26)</f>
        <v>77962</v>
      </c>
      <c r="K20" s="184">
        <f>SUM(K21:K26)</f>
        <v>193237</v>
      </c>
      <c r="L20" s="183">
        <f t="shared" si="2"/>
        <v>115275</v>
      </c>
      <c r="M20" s="96">
        <f t="shared" si="3"/>
        <v>147.86049613914471</v>
      </c>
      <c r="N20" s="40"/>
      <c r="O20" s="18"/>
      <c r="P20" s="18"/>
    </row>
    <row r="21" spans="1:16" ht="21" customHeight="1">
      <c r="A21" s="28" t="s">
        <v>19</v>
      </c>
      <c r="B21" s="180">
        <v>198</v>
      </c>
      <c r="C21" s="180">
        <v>679</v>
      </c>
      <c r="D21" s="203">
        <f t="shared" si="4"/>
        <v>481</v>
      </c>
      <c r="E21" s="206">
        <f t="shared" si="0"/>
        <v>242.92929292929296</v>
      </c>
      <c r="F21" s="181">
        <v>181496328</v>
      </c>
      <c r="G21" s="180">
        <v>443764789.26</v>
      </c>
      <c r="H21" s="209">
        <f t="shared" si="1"/>
        <v>262268461.26</v>
      </c>
      <c r="I21" s="100">
        <f t="shared" si="5"/>
        <v>144.50345312771287</v>
      </c>
      <c r="J21" s="182">
        <v>18135</v>
      </c>
      <c r="K21" s="180">
        <v>69265</v>
      </c>
      <c r="L21" s="180">
        <f t="shared" si="2"/>
        <v>51130</v>
      </c>
      <c r="M21" s="100">
        <f t="shared" si="3"/>
        <v>281.94099807003033</v>
      </c>
      <c r="N21" s="40"/>
      <c r="O21" s="18"/>
      <c r="P21" s="18"/>
    </row>
    <row r="22" spans="1:16" ht="18" customHeight="1">
      <c r="A22" s="28" t="s">
        <v>17</v>
      </c>
      <c r="B22" s="180">
        <v>104</v>
      </c>
      <c r="C22" s="180">
        <v>307</v>
      </c>
      <c r="D22" s="203">
        <f t="shared" si="4"/>
        <v>203</v>
      </c>
      <c r="E22" s="206">
        <f t="shared" si="0"/>
        <v>195.19230769230768</v>
      </c>
      <c r="F22" s="181">
        <v>46228248.67</v>
      </c>
      <c r="G22" s="180">
        <v>227554018.29</v>
      </c>
      <c r="H22" s="209">
        <f t="shared" si="1"/>
        <v>181325769.62</v>
      </c>
      <c r="I22" s="100">
        <f t="shared" si="5"/>
        <v>392.2401882762045</v>
      </c>
      <c r="J22" s="182">
        <v>5891</v>
      </c>
      <c r="K22" s="180">
        <v>26456</v>
      </c>
      <c r="L22" s="180">
        <f t="shared" si="2"/>
        <v>20565</v>
      </c>
      <c r="M22" s="100">
        <f t="shared" si="3"/>
        <v>349.09183500254625</v>
      </c>
      <c r="N22" s="40"/>
      <c r="O22" s="18"/>
      <c r="P22" s="18"/>
    </row>
    <row r="23" spans="1:16" ht="18" customHeight="1">
      <c r="A23" s="28" t="s">
        <v>18</v>
      </c>
      <c r="B23" s="180">
        <v>127</v>
      </c>
      <c r="C23" s="180">
        <v>223</v>
      </c>
      <c r="D23" s="203">
        <f t="shared" si="4"/>
        <v>96</v>
      </c>
      <c r="E23" s="206">
        <f t="shared" si="0"/>
        <v>75.59055118110236</v>
      </c>
      <c r="F23" s="181">
        <v>39434560.519999996</v>
      </c>
      <c r="G23" s="180">
        <v>68225534.05000001</v>
      </c>
      <c r="H23" s="209">
        <f t="shared" si="1"/>
        <v>28790973.530000016</v>
      </c>
      <c r="I23" s="100">
        <f t="shared" si="5"/>
        <v>73.00949509859028</v>
      </c>
      <c r="J23" s="182">
        <v>2480</v>
      </c>
      <c r="K23" s="180">
        <v>10566</v>
      </c>
      <c r="L23" s="180">
        <f t="shared" si="2"/>
        <v>8086</v>
      </c>
      <c r="M23" s="100">
        <f t="shared" si="3"/>
        <v>326.04838709677415</v>
      </c>
      <c r="N23" s="40"/>
      <c r="O23" s="18"/>
      <c r="P23" s="18"/>
    </row>
    <row r="24" spans="1:16" ht="18" customHeight="1">
      <c r="A24" s="28" t="s">
        <v>66</v>
      </c>
      <c r="B24" s="180">
        <v>116</v>
      </c>
      <c r="C24" s="180">
        <v>257</v>
      </c>
      <c r="D24" s="203">
        <f t="shared" si="4"/>
        <v>141</v>
      </c>
      <c r="E24" s="206">
        <f t="shared" si="0"/>
        <v>121.55172413793103</v>
      </c>
      <c r="F24" s="181">
        <v>82611607</v>
      </c>
      <c r="G24" s="180">
        <v>148825569.47</v>
      </c>
      <c r="H24" s="209">
        <f t="shared" si="1"/>
        <v>66213962.47</v>
      </c>
      <c r="I24" s="100">
        <f t="shared" si="5"/>
        <v>80.1509193133115</v>
      </c>
      <c r="J24" s="182">
        <v>7962</v>
      </c>
      <c r="K24" s="180">
        <v>21435</v>
      </c>
      <c r="L24" s="180">
        <f t="shared" si="2"/>
        <v>13473</v>
      </c>
      <c r="M24" s="100">
        <f t="shared" si="3"/>
        <v>169.21627731725698</v>
      </c>
      <c r="N24" s="40"/>
      <c r="O24" s="18"/>
      <c r="P24" s="18"/>
    </row>
    <row r="25" spans="1:16" ht="18" customHeight="1">
      <c r="A25" s="28" t="s">
        <v>16</v>
      </c>
      <c r="B25" s="180">
        <v>189</v>
      </c>
      <c r="C25" s="180">
        <v>259</v>
      </c>
      <c r="D25" s="203">
        <f t="shared" si="4"/>
        <v>70</v>
      </c>
      <c r="E25" s="206">
        <f t="shared" si="0"/>
        <v>37.03703703703704</v>
      </c>
      <c r="F25" s="181">
        <v>96264912.2</v>
      </c>
      <c r="G25" s="180">
        <v>152989643</v>
      </c>
      <c r="H25" s="209">
        <f t="shared" si="1"/>
        <v>56724730.8</v>
      </c>
      <c r="I25" s="100">
        <f t="shared" si="5"/>
        <v>58.925655780113</v>
      </c>
      <c r="J25" s="182">
        <v>11148</v>
      </c>
      <c r="K25" s="180">
        <v>23744</v>
      </c>
      <c r="L25" s="180">
        <f t="shared" si="2"/>
        <v>12596</v>
      </c>
      <c r="M25" s="100">
        <f t="shared" si="3"/>
        <v>112.98887692859705</v>
      </c>
      <c r="N25" s="40"/>
      <c r="O25" s="18"/>
      <c r="P25" s="18"/>
    </row>
    <row r="26" spans="1:16" ht="18" customHeight="1">
      <c r="A26" s="28" t="s">
        <v>67</v>
      </c>
      <c r="B26" s="180">
        <v>227</v>
      </c>
      <c r="C26" s="180">
        <v>249</v>
      </c>
      <c r="D26" s="203">
        <f t="shared" si="4"/>
        <v>22</v>
      </c>
      <c r="E26" s="206">
        <f t="shared" si="0"/>
        <v>9.691629955947137</v>
      </c>
      <c r="F26" s="181">
        <v>446893902.59</v>
      </c>
      <c r="G26" s="180">
        <v>509237981.66</v>
      </c>
      <c r="H26" s="209">
        <f t="shared" si="1"/>
        <v>62344079.07000005</v>
      </c>
      <c r="I26" s="100">
        <f t="shared" si="5"/>
        <v>13.950532488512657</v>
      </c>
      <c r="J26" s="182">
        <v>32346</v>
      </c>
      <c r="K26" s="180">
        <v>41771</v>
      </c>
      <c r="L26" s="180">
        <f t="shared" si="2"/>
        <v>9425</v>
      </c>
      <c r="M26" s="100">
        <f t="shared" si="3"/>
        <v>29.138069622209855</v>
      </c>
      <c r="N26" s="40"/>
      <c r="O26" s="18"/>
      <c r="P26" s="18"/>
    </row>
    <row r="27" spans="1:16" ht="18" customHeight="1">
      <c r="A27" s="25" t="s">
        <v>21</v>
      </c>
      <c r="B27" s="183">
        <f>SUM(B28:B32)</f>
        <v>1208</v>
      </c>
      <c r="C27" s="183">
        <f>SUM(C28:C32)</f>
        <v>900</v>
      </c>
      <c r="D27" s="204">
        <f t="shared" si="4"/>
        <v>-308</v>
      </c>
      <c r="E27" s="207">
        <f t="shared" si="0"/>
        <v>-25.496688741721858</v>
      </c>
      <c r="F27" s="184">
        <f>SUM(F28:F32)</f>
        <v>1707534474.02</v>
      </c>
      <c r="G27" s="184">
        <f>SUM(G28:G32)</f>
        <v>1575453821.03</v>
      </c>
      <c r="H27" s="210">
        <f t="shared" si="1"/>
        <v>-132080652.99000001</v>
      </c>
      <c r="I27" s="96">
        <f t="shared" si="5"/>
        <v>-7.735167576385517</v>
      </c>
      <c r="J27" s="184">
        <f>SUM(J28:J32)</f>
        <v>59579</v>
      </c>
      <c r="K27" s="184">
        <f>SUM(K28:K32)</f>
        <v>212221</v>
      </c>
      <c r="L27" s="183">
        <f t="shared" si="2"/>
        <v>152642</v>
      </c>
      <c r="M27" s="96">
        <f t="shared" si="3"/>
        <v>256.2010104231357</v>
      </c>
      <c r="N27" s="40"/>
      <c r="O27" s="18"/>
      <c r="P27" s="18"/>
    </row>
    <row r="28" spans="1:16" ht="21" customHeight="1">
      <c r="A28" s="28" t="s">
        <v>27</v>
      </c>
      <c r="B28" s="180">
        <v>181</v>
      </c>
      <c r="C28" s="180">
        <v>144</v>
      </c>
      <c r="D28" s="203">
        <f t="shared" si="4"/>
        <v>-37</v>
      </c>
      <c r="E28" s="206">
        <f t="shared" si="0"/>
        <v>-20.441988950276244</v>
      </c>
      <c r="F28" s="181">
        <v>436989234</v>
      </c>
      <c r="G28" s="180">
        <v>452530057.4</v>
      </c>
      <c r="H28" s="209">
        <f t="shared" si="1"/>
        <v>15540823.399999976</v>
      </c>
      <c r="I28" s="100">
        <f t="shared" si="5"/>
        <v>3.5563401088274813</v>
      </c>
      <c r="J28" s="182">
        <v>3534</v>
      </c>
      <c r="K28" s="180">
        <v>23385</v>
      </c>
      <c r="L28" s="180">
        <f t="shared" si="2"/>
        <v>19851</v>
      </c>
      <c r="M28" s="100">
        <f t="shared" si="3"/>
        <v>561.7147707979626</v>
      </c>
      <c r="N28" s="40"/>
      <c r="O28" s="18"/>
      <c r="P28" s="18"/>
    </row>
    <row r="29" spans="1:16" ht="18" customHeight="1">
      <c r="A29" s="28" t="s">
        <v>26</v>
      </c>
      <c r="B29" s="180">
        <v>195</v>
      </c>
      <c r="C29" s="180">
        <v>168</v>
      </c>
      <c r="D29" s="203">
        <f t="shared" si="4"/>
        <v>-27</v>
      </c>
      <c r="E29" s="206">
        <f t="shared" si="0"/>
        <v>-13.846153846153847</v>
      </c>
      <c r="F29" s="181">
        <v>164565274.44</v>
      </c>
      <c r="G29" s="180">
        <v>200129704.3</v>
      </c>
      <c r="H29" s="209">
        <f t="shared" si="1"/>
        <v>35564429.860000014</v>
      </c>
      <c r="I29" s="100">
        <f t="shared" si="5"/>
        <v>21.611138790381137</v>
      </c>
      <c r="J29" s="182">
        <v>2873</v>
      </c>
      <c r="K29" s="180">
        <v>106663</v>
      </c>
      <c r="L29" s="180">
        <f t="shared" si="2"/>
        <v>103790</v>
      </c>
      <c r="M29" s="100">
        <f t="shared" si="3"/>
        <v>3612.6000696136443</v>
      </c>
      <c r="N29" s="40"/>
      <c r="O29" s="18"/>
      <c r="P29" s="18"/>
    </row>
    <row r="30" spans="1:16" ht="18" customHeight="1">
      <c r="A30" s="28" t="s">
        <v>31</v>
      </c>
      <c r="B30" s="180">
        <v>44</v>
      </c>
      <c r="C30" s="180">
        <v>73</v>
      </c>
      <c r="D30" s="203">
        <f t="shared" si="4"/>
        <v>29</v>
      </c>
      <c r="E30" s="206">
        <f t="shared" si="0"/>
        <v>65.9090909090909</v>
      </c>
      <c r="F30" s="181">
        <v>25231000</v>
      </c>
      <c r="G30" s="180">
        <v>50309715</v>
      </c>
      <c r="H30" s="209">
        <f t="shared" si="1"/>
        <v>25078715</v>
      </c>
      <c r="I30" s="100">
        <f t="shared" si="5"/>
        <v>99.39643692283302</v>
      </c>
      <c r="J30" s="182">
        <v>784</v>
      </c>
      <c r="K30" s="180">
        <v>3116</v>
      </c>
      <c r="L30" s="180">
        <f t="shared" si="2"/>
        <v>2332</v>
      </c>
      <c r="M30" s="100">
        <f t="shared" si="3"/>
        <v>297.44897959183675</v>
      </c>
      <c r="N30" s="40"/>
      <c r="O30" s="18"/>
      <c r="P30" s="18"/>
    </row>
    <row r="31" spans="1:16" ht="18" customHeight="1">
      <c r="A31" s="28" t="s">
        <v>24</v>
      </c>
      <c r="B31" s="180">
        <v>283</v>
      </c>
      <c r="C31" s="180">
        <v>290</v>
      </c>
      <c r="D31" s="203">
        <f t="shared" si="4"/>
        <v>7</v>
      </c>
      <c r="E31" s="206">
        <f t="shared" si="0"/>
        <v>2.4734982332155475</v>
      </c>
      <c r="F31" s="181">
        <v>329590281.3</v>
      </c>
      <c r="G31" s="180">
        <v>373466482</v>
      </c>
      <c r="H31" s="209">
        <f t="shared" si="1"/>
        <v>43876200.69999999</v>
      </c>
      <c r="I31" s="100">
        <f t="shared" si="5"/>
        <v>13.312346628347013</v>
      </c>
      <c r="J31" s="182">
        <v>6407</v>
      </c>
      <c r="K31" s="180">
        <v>15612</v>
      </c>
      <c r="L31" s="180">
        <f t="shared" si="2"/>
        <v>9205</v>
      </c>
      <c r="M31" s="100">
        <f t="shared" si="3"/>
        <v>143.67098486030903</v>
      </c>
      <c r="N31" s="40"/>
      <c r="O31" s="18"/>
      <c r="P31" s="18"/>
    </row>
    <row r="32" spans="1:16" ht="18" customHeight="1">
      <c r="A32" s="28" t="s">
        <v>22</v>
      </c>
      <c r="B32" s="180">
        <v>505</v>
      </c>
      <c r="C32" s="180">
        <v>225</v>
      </c>
      <c r="D32" s="203">
        <f t="shared" si="4"/>
        <v>-280</v>
      </c>
      <c r="E32" s="206">
        <f t="shared" si="0"/>
        <v>-55.44554455445545</v>
      </c>
      <c r="F32" s="181">
        <v>751158684.28</v>
      </c>
      <c r="G32" s="180">
        <v>499017862.33</v>
      </c>
      <c r="H32" s="209">
        <f t="shared" si="1"/>
        <v>-252140821.95</v>
      </c>
      <c r="I32" s="100">
        <f t="shared" si="5"/>
        <v>-33.56691831256425</v>
      </c>
      <c r="J32" s="182">
        <v>45981</v>
      </c>
      <c r="K32" s="180">
        <v>63445</v>
      </c>
      <c r="L32" s="180">
        <f t="shared" si="2"/>
        <v>17464</v>
      </c>
      <c r="M32" s="100">
        <f t="shared" si="3"/>
        <v>37.980905156477675</v>
      </c>
      <c r="N32" s="40"/>
      <c r="O32" s="18"/>
      <c r="P32" s="18"/>
    </row>
    <row r="33" spans="1:16" ht="18" customHeight="1">
      <c r="A33" s="25" t="s">
        <v>112</v>
      </c>
      <c r="B33" s="183">
        <f>SUM(B34:B38)</f>
        <v>716</v>
      </c>
      <c r="C33" s="183">
        <f>SUM(C34:C38)</f>
        <v>768</v>
      </c>
      <c r="D33" s="204">
        <f t="shared" si="4"/>
        <v>52</v>
      </c>
      <c r="E33" s="207">
        <f t="shared" si="0"/>
        <v>7.262569832402235</v>
      </c>
      <c r="F33" s="184">
        <f>SUM(F34:F38)</f>
        <v>546741373.24</v>
      </c>
      <c r="G33" s="184">
        <f>SUM(G34:G38)</f>
        <v>801123938.03</v>
      </c>
      <c r="H33" s="210">
        <f t="shared" si="1"/>
        <v>254382564.78999996</v>
      </c>
      <c r="I33" s="96">
        <f t="shared" si="5"/>
        <v>46.5270376892321</v>
      </c>
      <c r="J33" s="184">
        <f>SUM(J34:J38)</f>
        <v>15338</v>
      </c>
      <c r="K33" s="184">
        <f>SUM(K34:K38)</f>
        <v>37526</v>
      </c>
      <c r="L33" s="183">
        <f t="shared" si="2"/>
        <v>22188</v>
      </c>
      <c r="M33" s="96">
        <f t="shared" si="3"/>
        <v>144.66032077193898</v>
      </c>
      <c r="N33" s="40"/>
      <c r="O33" s="18"/>
      <c r="P33" s="18"/>
    </row>
    <row r="34" spans="1:16" ht="18" customHeight="1">
      <c r="A34" s="28" t="s">
        <v>29</v>
      </c>
      <c r="B34" s="180">
        <v>101</v>
      </c>
      <c r="C34" s="180">
        <v>113</v>
      </c>
      <c r="D34" s="203">
        <f t="shared" si="4"/>
        <v>12</v>
      </c>
      <c r="E34" s="206">
        <f t="shared" si="0"/>
        <v>11.881188118811881</v>
      </c>
      <c r="F34" s="181">
        <v>131813973.31</v>
      </c>
      <c r="G34" s="180">
        <v>99898768.93</v>
      </c>
      <c r="H34" s="209">
        <f t="shared" si="1"/>
        <v>-31915204.379999995</v>
      </c>
      <c r="I34" s="100">
        <f t="shared" si="5"/>
        <v>-24.21230737422795</v>
      </c>
      <c r="J34" s="182">
        <v>1200</v>
      </c>
      <c r="K34" s="180">
        <v>4527</v>
      </c>
      <c r="L34" s="180">
        <f t="shared" si="2"/>
        <v>3327</v>
      </c>
      <c r="M34" s="100">
        <f t="shared" si="3"/>
        <v>277.25</v>
      </c>
      <c r="N34" s="40"/>
      <c r="O34" s="18"/>
      <c r="P34" s="18"/>
    </row>
    <row r="35" spans="1:16" ht="21" customHeight="1">
      <c r="A35" s="28" t="s">
        <v>52</v>
      </c>
      <c r="B35" s="180">
        <v>95</v>
      </c>
      <c r="C35" s="180">
        <v>92</v>
      </c>
      <c r="D35" s="203">
        <f t="shared" si="4"/>
        <v>-3</v>
      </c>
      <c r="E35" s="206">
        <f t="shared" si="0"/>
        <v>-3.1578947368421053</v>
      </c>
      <c r="F35" s="181">
        <v>78033735</v>
      </c>
      <c r="G35" s="180">
        <v>84578642</v>
      </c>
      <c r="H35" s="209">
        <f t="shared" si="1"/>
        <v>6544907</v>
      </c>
      <c r="I35" s="100">
        <f t="shared" si="5"/>
        <v>8.387278912126915</v>
      </c>
      <c r="J35" s="182">
        <v>4279</v>
      </c>
      <c r="K35" s="180">
        <v>6999</v>
      </c>
      <c r="L35" s="180">
        <f t="shared" si="2"/>
        <v>2720</v>
      </c>
      <c r="M35" s="100">
        <f t="shared" si="3"/>
        <v>63.56625379761627</v>
      </c>
      <c r="N35" s="40"/>
      <c r="O35" s="18"/>
      <c r="P35" s="18"/>
    </row>
    <row r="36" spans="1:16" ht="18" customHeight="1">
      <c r="A36" s="28" t="s">
        <v>32</v>
      </c>
      <c r="B36" s="180">
        <v>321</v>
      </c>
      <c r="C36" s="180">
        <v>259</v>
      </c>
      <c r="D36" s="203">
        <f t="shared" si="4"/>
        <v>-62</v>
      </c>
      <c r="E36" s="206">
        <f t="shared" si="0"/>
        <v>-19.314641744548286</v>
      </c>
      <c r="F36" s="181">
        <v>144712335</v>
      </c>
      <c r="G36" s="180">
        <v>134991622</v>
      </c>
      <c r="H36" s="209">
        <f t="shared" si="1"/>
        <v>-9720713</v>
      </c>
      <c r="I36" s="100">
        <f t="shared" si="5"/>
        <v>-6.717266361571735</v>
      </c>
      <c r="J36" s="182">
        <v>2368</v>
      </c>
      <c r="K36" s="180">
        <v>6460</v>
      </c>
      <c r="L36" s="180">
        <f t="shared" si="2"/>
        <v>4092</v>
      </c>
      <c r="M36" s="100">
        <f t="shared" si="3"/>
        <v>172.80405405405406</v>
      </c>
      <c r="N36" s="40"/>
      <c r="O36" s="18"/>
      <c r="P36" s="18"/>
    </row>
    <row r="37" spans="1:16" ht="21" customHeight="1">
      <c r="A37" s="28" t="s">
        <v>68</v>
      </c>
      <c r="B37" s="180">
        <v>98</v>
      </c>
      <c r="C37" s="180">
        <v>176</v>
      </c>
      <c r="D37" s="203">
        <f t="shared" si="4"/>
        <v>78</v>
      </c>
      <c r="E37" s="206">
        <f t="shared" si="0"/>
        <v>79.59183673469387</v>
      </c>
      <c r="F37" s="181">
        <v>106935882.93</v>
      </c>
      <c r="G37" s="180">
        <v>403255824.1</v>
      </c>
      <c r="H37" s="209">
        <f t="shared" si="1"/>
        <v>296319941.17</v>
      </c>
      <c r="I37" s="100">
        <f t="shared" si="5"/>
        <v>277.100570034074</v>
      </c>
      <c r="J37" s="182">
        <v>5654</v>
      </c>
      <c r="K37" s="180">
        <v>13074</v>
      </c>
      <c r="L37" s="180">
        <f t="shared" si="2"/>
        <v>7420</v>
      </c>
      <c r="M37" s="100">
        <f t="shared" si="3"/>
        <v>131.23452423063318</v>
      </c>
      <c r="N37" s="40"/>
      <c r="O37" s="18"/>
      <c r="P37" s="18"/>
    </row>
    <row r="38" spans="1:16" ht="18" customHeight="1">
      <c r="A38" s="28" t="s">
        <v>30</v>
      </c>
      <c r="B38" s="180">
        <v>101</v>
      </c>
      <c r="C38" s="180">
        <v>128</v>
      </c>
      <c r="D38" s="203">
        <f t="shared" si="4"/>
        <v>27</v>
      </c>
      <c r="E38" s="206">
        <f t="shared" si="0"/>
        <v>26.732673267326735</v>
      </c>
      <c r="F38" s="181">
        <v>85245447</v>
      </c>
      <c r="G38" s="180">
        <v>78399081</v>
      </c>
      <c r="H38" s="209">
        <f t="shared" si="1"/>
        <v>-6846366</v>
      </c>
      <c r="I38" s="100">
        <f t="shared" si="5"/>
        <v>-8.031356794926538</v>
      </c>
      <c r="J38" s="182">
        <v>1837</v>
      </c>
      <c r="K38" s="180">
        <v>6466</v>
      </c>
      <c r="L38" s="180">
        <f t="shared" si="2"/>
        <v>4629</v>
      </c>
      <c r="M38" s="100">
        <f t="shared" si="3"/>
        <v>251.98693522046813</v>
      </c>
      <c r="N38" s="40"/>
      <c r="O38" s="18" t="s">
        <v>0</v>
      </c>
      <c r="P38" s="18"/>
    </row>
    <row r="39" spans="1:16" ht="18" customHeight="1">
      <c r="A39" s="25" t="s">
        <v>113</v>
      </c>
      <c r="B39" s="183">
        <f>SUM(B40:B44)</f>
        <v>831</v>
      </c>
      <c r="C39" s="183">
        <f>SUM(C40:C44)</f>
        <v>707</v>
      </c>
      <c r="D39" s="204">
        <f t="shared" si="4"/>
        <v>-124</v>
      </c>
      <c r="E39" s="207">
        <f t="shared" si="0"/>
        <v>-14.921780986762936</v>
      </c>
      <c r="F39" s="184">
        <f>SUM(F40:F44)</f>
        <v>815687052.46</v>
      </c>
      <c r="G39" s="184">
        <f>SUM(G40:G44)</f>
        <v>838566278.03</v>
      </c>
      <c r="H39" s="210">
        <f t="shared" si="1"/>
        <v>22879225.569999933</v>
      </c>
      <c r="I39" s="96">
        <f t="shared" si="5"/>
        <v>2.804902382721331</v>
      </c>
      <c r="J39" s="184">
        <f>SUM(J40:J44)</f>
        <v>40906</v>
      </c>
      <c r="K39" s="184">
        <f>SUM(K40:K44)</f>
        <v>66865</v>
      </c>
      <c r="L39" s="183">
        <f t="shared" si="2"/>
        <v>25959</v>
      </c>
      <c r="M39" s="96">
        <f t="shared" si="3"/>
        <v>63.460128098567445</v>
      </c>
      <c r="N39" s="40"/>
      <c r="O39" s="18"/>
      <c r="P39" s="18"/>
    </row>
    <row r="40" spans="1:16" ht="18" customHeight="1">
      <c r="A40" s="28" t="s">
        <v>8</v>
      </c>
      <c r="B40" s="180">
        <v>126</v>
      </c>
      <c r="C40" s="180">
        <v>128</v>
      </c>
      <c r="D40" s="203">
        <f t="shared" si="4"/>
        <v>2</v>
      </c>
      <c r="E40" s="206">
        <f t="shared" si="0"/>
        <v>1.5873015873015872</v>
      </c>
      <c r="F40" s="181">
        <v>203885546.63</v>
      </c>
      <c r="G40" s="180">
        <v>234648240.37</v>
      </c>
      <c r="H40" s="209">
        <f t="shared" si="1"/>
        <v>30762693.74000001</v>
      </c>
      <c r="I40" s="100">
        <f t="shared" si="5"/>
        <v>15.088217016101888</v>
      </c>
      <c r="J40" s="182">
        <v>4573</v>
      </c>
      <c r="K40" s="180">
        <v>23590</v>
      </c>
      <c r="L40" s="180">
        <f t="shared" si="2"/>
        <v>19017</v>
      </c>
      <c r="M40" s="100">
        <f t="shared" si="3"/>
        <v>415.85392521320796</v>
      </c>
      <c r="N40" s="40"/>
      <c r="O40" s="18" t="s">
        <v>0</v>
      </c>
      <c r="P40" s="18"/>
    </row>
    <row r="41" spans="1:16" ht="18" customHeight="1">
      <c r="A41" s="28" t="s">
        <v>23</v>
      </c>
      <c r="B41" s="180">
        <v>126</v>
      </c>
      <c r="C41" s="180">
        <v>135</v>
      </c>
      <c r="D41" s="203">
        <f t="shared" si="4"/>
        <v>9</v>
      </c>
      <c r="E41" s="206">
        <f t="shared" si="0"/>
        <v>7.142857142857142</v>
      </c>
      <c r="F41" s="181">
        <v>106258922</v>
      </c>
      <c r="G41" s="180">
        <v>120143112.95</v>
      </c>
      <c r="H41" s="209">
        <f t="shared" si="1"/>
        <v>13884190.950000003</v>
      </c>
      <c r="I41" s="100">
        <f t="shared" si="5"/>
        <v>13.066376628590307</v>
      </c>
      <c r="J41" s="182">
        <v>3756</v>
      </c>
      <c r="K41" s="180">
        <v>7925</v>
      </c>
      <c r="L41" s="180">
        <f t="shared" si="2"/>
        <v>4169</v>
      </c>
      <c r="M41" s="100">
        <f t="shared" si="3"/>
        <v>110.99574014909479</v>
      </c>
      <c r="N41" s="40"/>
      <c r="O41" s="18"/>
      <c r="P41" s="18"/>
    </row>
    <row r="42" spans="1:16" ht="18" customHeight="1">
      <c r="A42" s="28" t="s">
        <v>69</v>
      </c>
      <c r="B42" s="180">
        <v>216</v>
      </c>
      <c r="C42" s="180">
        <v>125</v>
      </c>
      <c r="D42" s="203">
        <f t="shared" si="4"/>
        <v>-91</v>
      </c>
      <c r="E42" s="206">
        <f t="shared" si="0"/>
        <v>-42.129629629629626</v>
      </c>
      <c r="F42" s="181">
        <v>122194977.88</v>
      </c>
      <c r="G42" s="180">
        <v>112886455</v>
      </c>
      <c r="H42" s="209">
        <f t="shared" si="1"/>
        <v>-9308522.879999995</v>
      </c>
      <c r="I42" s="100">
        <f t="shared" si="5"/>
        <v>-7.617762236629161</v>
      </c>
      <c r="J42" s="182">
        <v>4806</v>
      </c>
      <c r="K42" s="180">
        <v>3511</v>
      </c>
      <c r="L42" s="209">
        <f t="shared" si="2"/>
        <v>-1295</v>
      </c>
      <c r="M42" s="100">
        <f t="shared" si="3"/>
        <v>-26.945484810653348</v>
      </c>
      <c r="N42" s="40"/>
      <c r="O42" s="18"/>
      <c r="P42" s="18"/>
    </row>
    <row r="43" spans="1:16" ht="21" customHeight="1">
      <c r="A43" s="28" t="s">
        <v>25</v>
      </c>
      <c r="B43" s="180">
        <v>156</v>
      </c>
      <c r="C43" s="180">
        <v>86</v>
      </c>
      <c r="D43" s="203">
        <f t="shared" si="4"/>
        <v>-70</v>
      </c>
      <c r="E43" s="206">
        <f t="shared" si="0"/>
        <v>-44.871794871794876</v>
      </c>
      <c r="F43" s="181">
        <v>170793741</v>
      </c>
      <c r="G43" s="180">
        <v>149812912</v>
      </c>
      <c r="H43" s="209">
        <f t="shared" si="1"/>
        <v>-20980829</v>
      </c>
      <c r="I43" s="100">
        <f t="shared" si="5"/>
        <v>-12.284307889245193</v>
      </c>
      <c r="J43" s="182">
        <v>5642</v>
      </c>
      <c r="K43" s="180">
        <v>5106</v>
      </c>
      <c r="L43" s="180">
        <f t="shared" si="2"/>
        <v>-536</v>
      </c>
      <c r="M43" s="100">
        <f t="shared" si="3"/>
        <v>-9.500177242112725</v>
      </c>
      <c r="N43" s="40"/>
      <c r="O43" s="18"/>
      <c r="P43" s="18"/>
    </row>
    <row r="44" spans="1:16" ht="18" customHeight="1">
      <c r="A44" s="28" t="s">
        <v>15</v>
      </c>
      <c r="B44" s="180">
        <v>207</v>
      </c>
      <c r="C44" s="180">
        <v>233</v>
      </c>
      <c r="D44" s="203">
        <f t="shared" si="4"/>
        <v>26</v>
      </c>
      <c r="E44" s="206">
        <f t="shared" si="0"/>
        <v>12.560386473429952</v>
      </c>
      <c r="F44" s="181">
        <v>212553864.95</v>
      </c>
      <c r="G44" s="180">
        <v>221075557.71</v>
      </c>
      <c r="H44" s="209">
        <f t="shared" si="1"/>
        <v>8521692.76000002</v>
      </c>
      <c r="I44" s="100">
        <f t="shared" si="5"/>
        <v>4.009192099143724</v>
      </c>
      <c r="J44" s="182">
        <v>22129</v>
      </c>
      <c r="K44" s="180">
        <v>26733</v>
      </c>
      <c r="L44" s="180">
        <f t="shared" si="2"/>
        <v>4604</v>
      </c>
      <c r="M44" s="100">
        <f t="shared" si="3"/>
        <v>20.805278141804873</v>
      </c>
      <c r="N44" s="40"/>
      <c r="O44" s="18"/>
      <c r="P44" s="18"/>
    </row>
    <row r="45" spans="1:16" ht="24" customHeight="1">
      <c r="A45" s="84" t="s">
        <v>33</v>
      </c>
      <c r="B45" s="85">
        <f>+B7+B13+B20+B27+B33+B39</f>
        <v>5676</v>
      </c>
      <c r="C45" s="85">
        <f>+C7+C13+C20+C27+C33+C39</f>
        <v>7034</v>
      </c>
      <c r="D45" s="205">
        <f>C45-B45</f>
        <v>1358</v>
      </c>
      <c r="E45" s="208">
        <f>D45/B45*100</f>
        <v>23.925299506694856</v>
      </c>
      <c r="F45" s="85">
        <f>+F7+F13+F20+F33+F27+F39</f>
        <v>6191401765.87</v>
      </c>
      <c r="G45" s="85">
        <f>+G7+G13+G20+G33+G27+G39</f>
        <v>7526149745.459999</v>
      </c>
      <c r="H45" s="85">
        <f>G45-F45</f>
        <v>1334747979.5899992</v>
      </c>
      <c r="I45" s="193">
        <f>H45/F45*100</f>
        <v>21.558090236491765</v>
      </c>
      <c r="J45" s="85">
        <f>+J7+J13+J20+J33+J27+J39</f>
        <v>239723</v>
      </c>
      <c r="K45" s="85">
        <f>+K7+K13+K20+K33+K27+K39</f>
        <v>749797</v>
      </c>
      <c r="L45" s="85">
        <f>K45-J45</f>
        <v>510074</v>
      </c>
      <c r="M45" s="193">
        <f>L45/J45*100</f>
        <v>212.77641277641277</v>
      </c>
      <c r="N45" s="40"/>
      <c r="O45" s="18"/>
      <c r="P45" s="18"/>
    </row>
    <row r="46" spans="1:15" ht="18">
      <c r="A46" s="86"/>
      <c r="B46" s="87"/>
      <c r="C46" s="41"/>
      <c r="D46" s="87"/>
      <c r="E46" s="87"/>
      <c r="F46" s="87"/>
      <c r="G46" s="41"/>
      <c r="H46" s="87"/>
      <c r="I46" s="87"/>
      <c r="J46" s="87"/>
      <c r="K46" s="88"/>
      <c r="L46" s="87"/>
      <c r="M46" s="87"/>
      <c r="O46" s="18"/>
    </row>
    <row r="47" spans="1:15" ht="16.5">
      <c r="A47" s="17"/>
      <c r="B47" s="89"/>
      <c r="C47" s="39"/>
      <c r="F47" s="39"/>
      <c r="G47" s="39"/>
      <c r="J47" s="90"/>
      <c r="K47" s="89"/>
      <c r="O47" s="18"/>
    </row>
    <row r="48" spans="14:15" ht="18.75">
      <c r="N48" s="82"/>
      <c r="O48" s="18"/>
    </row>
    <row r="49" spans="2:15" ht="18.75">
      <c r="B49" s="82"/>
      <c r="F49" s="82"/>
      <c r="J49" s="82"/>
      <c r="O49" s="18"/>
    </row>
    <row r="50" spans="2:26" ht="18.7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7:15" ht="15">
      <c r="G51" s="38" t="s">
        <v>0</v>
      </c>
      <c r="O51" s="18"/>
    </row>
    <row r="52" spans="6:15" ht="18.75">
      <c r="F52" s="82"/>
      <c r="O52" s="18"/>
    </row>
    <row r="53" ht="15">
      <c r="O53" s="18"/>
    </row>
    <row r="54" spans="6:15" ht="15">
      <c r="F54" s="91"/>
      <c r="O54" s="18"/>
    </row>
    <row r="55" spans="10:15" ht="15">
      <c r="J55" s="91"/>
      <c r="O55" s="18"/>
    </row>
    <row r="56" ht="15">
      <c r="O56" s="18"/>
    </row>
    <row r="57" ht="15">
      <c r="O57" s="18"/>
    </row>
    <row r="58" ht="15">
      <c r="O58" s="18"/>
    </row>
    <row r="59" ht="15">
      <c r="O59" s="18"/>
    </row>
    <row r="60" ht="15">
      <c r="O60" s="18"/>
    </row>
    <row r="61" ht="15">
      <c r="O61" s="18"/>
    </row>
    <row r="62" ht="15">
      <c r="O62" s="18"/>
    </row>
    <row r="63" ht="15">
      <c r="O63" s="18"/>
    </row>
    <row r="64" ht="15">
      <c r="O64" s="18"/>
    </row>
    <row r="65" ht="15">
      <c r="O65" s="18"/>
    </row>
    <row r="66" ht="15">
      <c r="O66" s="18"/>
    </row>
    <row r="67" ht="15">
      <c r="O67" s="18"/>
    </row>
    <row r="68" ht="15">
      <c r="O68" s="18"/>
    </row>
    <row r="69" ht="15">
      <c r="O69" s="18"/>
    </row>
    <row r="70" ht="15">
      <c r="O70" s="18"/>
    </row>
    <row r="71" ht="15">
      <c r="O71" s="18"/>
    </row>
    <row r="72" ht="15">
      <c r="O72" s="18"/>
    </row>
    <row r="73" ht="15">
      <c r="O73" s="18"/>
    </row>
    <row r="74" ht="15">
      <c r="O74" s="18"/>
    </row>
    <row r="75" ht="15">
      <c r="O75" s="18"/>
    </row>
    <row r="76" ht="15">
      <c r="O76" s="18"/>
    </row>
    <row r="77" ht="15">
      <c r="O77" s="18"/>
    </row>
    <row r="78" ht="15">
      <c r="O78" s="18"/>
    </row>
    <row r="79" ht="15">
      <c r="O79" s="18"/>
    </row>
  </sheetData>
  <sheetProtection/>
  <mergeCells count="10">
    <mergeCell ref="A1:M1"/>
    <mergeCell ref="A2:M2"/>
    <mergeCell ref="B4:C4"/>
    <mergeCell ref="D4:E4"/>
    <mergeCell ref="B5:C5"/>
    <mergeCell ref="D5:E5"/>
    <mergeCell ref="F5:G5"/>
    <mergeCell ref="H5:I5"/>
    <mergeCell ref="J5:K5"/>
    <mergeCell ref="L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2"/>
  <headerFooter alignWithMargins="0">
    <oddFooter>&amp;LPlaneación Estratégica - Sección de Estadística.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0" zoomScaleNormal="70" zoomScalePageLayoutView="0" workbookViewId="0" topLeftCell="A8">
      <selection activeCell="P7" sqref="P7"/>
    </sheetView>
  </sheetViews>
  <sheetFormatPr defaultColWidth="11.421875" defaultRowHeight="12.75"/>
  <cols>
    <col min="1" max="1" width="29.57421875" style="14" customWidth="1"/>
    <col min="2" max="2" width="19.57421875" style="14" bestFit="1" customWidth="1"/>
    <col min="3" max="3" width="22.8515625" style="14" bestFit="1" customWidth="1"/>
    <col min="4" max="4" width="19.8515625" style="14" bestFit="1" customWidth="1"/>
    <col min="5" max="5" width="17.57421875" style="14" bestFit="1" customWidth="1"/>
    <col min="6" max="6" width="19.28125" style="14" bestFit="1" customWidth="1"/>
    <col min="7" max="7" width="20.7109375" style="14" bestFit="1" customWidth="1"/>
    <col min="8" max="8" width="21.140625" style="14" bestFit="1" customWidth="1"/>
    <col min="9" max="9" width="14.57421875" style="14" bestFit="1" customWidth="1"/>
    <col min="10" max="10" width="14.8515625" style="14" bestFit="1" customWidth="1"/>
    <col min="11" max="11" width="5.140625" style="14" customWidth="1"/>
    <col min="12" max="12" width="4.421875" style="14" customWidth="1"/>
    <col min="13" max="13" width="11.421875" style="14" customWidth="1"/>
    <col min="14" max="16384" width="11.421875" style="14" customWidth="1"/>
  </cols>
  <sheetData>
    <row r="1" spans="1:9" s="92" customFormat="1" ht="26.25">
      <c r="A1" s="225" t="s">
        <v>114</v>
      </c>
      <c r="B1" s="225"/>
      <c r="C1" s="225"/>
      <c r="D1" s="225"/>
      <c r="E1" s="225"/>
      <c r="F1" s="225"/>
      <c r="G1" s="225"/>
      <c r="H1" s="225"/>
      <c r="I1" s="225"/>
    </row>
    <row r="2" spans="1:9" s="92" customFormat="1" ht="26.25">
      <c r="A2" s="226" t="s">
        <v>104</v>
      </c>
      <c r="B2" s="226"/>
      <c r="C2" s="226"/>
      <c r="D2" s="226"/>
      <c r="E2" s="226"/>
      <c r="F2" s="226"/>
      <c r="G2" s="226"/>
      <c r="H2" s="226"/>
      <c r="I2" s="226"/>
    </row>
    <row r="3" spans="1:9" s="92" customFormat="1" ht="26.25">
      <c r="A3" s="225" t="s">
        <v>81</v>
      </c>
      <c r="B3" s="225"/>
      <c r="C3" s="225"/>
      <c r="D3" s="225"/>
      <c r="E3" s="225"/>
      <c r="F3" s="225"/>
      <c r="G3" s="225"/>
      <c r="H3" s="225"/>
      <c r="I3" s="225"/>
    </row>
    <row r="4" spans="1:9" ht="16.5" customHeight="1">
      <c r="A4" s="93"/>
      <c r="B4" s="93"/>
      <c r="C4" s="93"/>
      <c r="D4" s="93"/>
      <c r="E4" s="93"/>
      <c r="F4" s="93"/>
      <c r="G4" s="93"/>
      <c r="H4" s="93"/>
      <c r="I4" s="77"/>
    </row>
    <row r="5" spans="1:9" ht="18.75">
      <c r="A5" s="16" t="s">
        <v>54</v>
      </c>
      <c r="B5" s="227" t="s">
        <v>0</v>
      </c>
      <c r="C5" s="227"/>
      <c r="D5" s="78" t="s">
        <v>0</v>
      </c>
      <c r="E5" s="78"/>
      <c r="F5" s="78" t="s">
        <v>0</v>
      </c>
      <c r="G5" s="78"/>
      <c r="H5" s="78" t="s">
        <v>0</v>
      </c>
      <c r="I5" s="78"/>
    </row>
    <row r="6" spans="1:11" ht="16.5" customHeight="1">
      <c r="A6" s="16" t="s">
        <v>37</v>
      </c>
      <c r="B6" s="228" t="s">
        <v>56</v>
      </c>
      <c r="C6" s="228"/>
      <c r="D6" s="229" t="s">
        <v>106</v>
      </c>
      <c r="E6" s="229"/>
      <c r="F6" s="228" t="s">
        <v>57</v>
      </c>
      <c r="G6" s="228"/>
      <c r="H6" s="229" t="s">
        <v>106</v>
      </c>
      <c r="I6" s="229"/>
      <c r="K6" s="94"/>
    </row>
    <row r="7" spans="1:9" ht="18.75">
      <c r="A7" s="16" t="s">
        <v>44</v>
      </c>
      <c r="B7" s="16">
        <v>2022</v>
      </c>
      <c r="C7" s="16">
        <v>2023</v>
      </c>
      <c r="D7" s="16" t="s">
        <v>110</v>
      </c>
      <c r="E7" s="16" t="s">
        <v>111</v>
      </c>
      <c r="F7" s="16">
        <v>2022</v>
      </c>
      <c r="G7" s="16">
        <v>2023</v>
      </c>
      <c r="H7" s="16" t="s">
        <v>110</v>
      </c>
      <c r="I7" s="16" t="s">
        <v>111</v>
      </c>
    </row>
    <row r="8" spans="1:10" ht="18.75">
      <c r="A8" s="25" t="s">
        <v>1</v>
      </c>
      <c r="B8" s="79">
        <f>SUM(B9:B13)</f>
        <v>1537820209.69</v>
      </c>
      <c r="C8" s="79">
        <f>SUM(C9:C13)</f>
        <v>2028171094.03</v>
      </c>
      <c r="D8" s="95">
        <f aca="true" t="shared" si="0" ref="D8:D45">C8-B8</f>
        <v>490350884.3399999</v>
      </c>
      <c r="E8" s="96">
        <f aca="true" t="shared" si="1" ref="E8:E45">D8/B8*100</f>
        <v>31.886099639622163</v>
      </c>
      <c r="F8" s="79">
        <f>SUM(F9:F13)</f>
        <v>800268272.2599999</v>
      </c>
      <c r="G8" s="79">
        <f>SUM(G9:G13)</f>
        <v>1092097415.8600001</v>
      </c>
      <c r="H8" s="95">
        <f aca="true" t="shared" si="2" ref="H8:H45">G8-F8</f>
        <v>291829143.60000026</v>
      </c>
      <c r="I8" s="97">
        <f aca="true" t="shared" si="3" ref="I8:I45">H8/F8*100</f>
        <v>36.466414290780186</v>
      </c>
      <c r="J8" s="98"/>
    </row>
    <row r="9" spans="1:10" ht="18.75">
      <c r="A9" s="28" t="s">
        <v>2</v>
      </c>
      <c r="B9" s="82">
        <v>539510867.98</v>
      </c>
      <c r="C9" s="81">
        <v>587349702.85</v>
      </c>
      <c r="D9" s="99">
        <f t="shared" si="0"/>
        <v>47838834.870000005</v>
      </c>
      <c r="E9" s="100">
        <f t="shared" si="1"/>
        <v>8.867075291571961</v>
      </c>
      <c r="F9" s="82">
        <v>386926942.68</v>
      </c>
      <c r="G9" s="81">
        <v>475928481.19</v>
      </c>
      <c r="H9" s="99">
        <f t="shared" si="2"/>
        <v>89001538.50999999</v>
      </c>
      <c r="I9" s="101">
        <f t="shared" si="3"/>
        <v>23.002155883367077</v>
      </c>
      <c r="J9" s="98"/>
    </row>
    <row r="10" spans="1:10" ht="18.75">
      <c r="A10" s="28" t="s">
        <v>51</v>
      </c>
      <c r="B10" s="82">
        <v>98787722</v>
      </c>
      <c r="C10" s="81">
        <v>167635347.85</v>
      </c>
      <c r="D10" s="99">
        <f t="shared" si="0"/>
        <v>68847625.85</v>
      </c>
      <c r="E10" s="100">
        <f t="shared" si="1"/>
        <v>69.69249260550819</v>
      </c>
      <c r="F10" s="82">
        <v>39385579.97</v>
      </c>
      <c r="G10" s="81">
        <v>49351062.54</v>
      </c>
      <c r="H10" s="99">
        <f t="shared" si="2"/>
        <v>9965482.57</v>
      </c>
      <c r="I10" s="101">
        <f t="shared" si="3"/>
        <v>25.3023633969354</v>
      </c>
      <c r="J10" s="98"/>
    </row>
    <row r="11" spans="1:10" ht="18.75">
      <c r="A11" s="28" t="s">
        <v>5</v>
      </c>
      <c r="B11" s="82">
        <v>97669048.19</v>
      </c>
      <c r="C11" s="81">
        <v>249454965.01</v>
      </c>
      <c r="D11" s="99">
        <f t="shared" si="0"/>
        <v>151785916.82</v>
      </c>
      <c r="E11" s="100">
        <f t="shared" si="1"/>
        <v>155.40841201270234</v>
      </c>
      <c r="F11" s="82">
        <v>74227792.91</v>
      </c>
      <c r="G11" s="81">
        <v>99531490.35000001</v>
      </c>
      <c r="H11" s="99">
        <f t="shared" si="2"/>
        <v>25303697.440000013</v>
      </c>
      <c r="I11" s="101">
        <f t="shared" si="3"/>
        <v>34.08924938759844</v>
      </c>
      <c r="J11" s="98"/>
    </row>
    <row r="12" spans="1:10" ht="18.75">
      <c r="A12" s="28" t="s">
        <v>4</v>
      </c>
      <c r="B12" s="82">
        <v>139126834.68</v>
      </c>
      <c r="C12" s="81">
        <v>297209593.31</v>
      </c>
      <c r="D12" s="99">
        <f t="shared" si="0"/>
        <v>158082758.63</v>
      </c>
      <c r="E12" s="100">
        <f t="shared" si="1"/>
        <v>113.62492289399076</v>
      </c>
      <c r="F12" s="82">
        <v>91983279.53999999</v>
      </c>
      <c r="G12" s="81">
        <v>154240624.47</v>
      </c>
      <c r="H12" s="99">
        <f t="shared" si="2"/>
        <v>62257344.93000001</v>
      </c>
      <c r="I12" s="101">
        <f t="shared" si="3"/>
        <v>67.68332814544483</v>
      </c>
      <c r="J12" s="98"/>
    </row>
    <row r="13" spans="1:10" ht="18.75">
      <c r="A13" s="28" t="s">
        <v>3</v>
      </c>
      <c r="B13" s="82">
        <v>662725736.84</v>
      </c>
      <c r="C13" s="81">
        <v>726521485.01</v>
      </c>
      <c r="D13" s="99">
        <f t="shared" si="0"/>
        <v>63795748.16999996</v>
      </c>
      <c r="E13" s="100">
        <f t="shared" si="1"/>
        <v>9.626266888953188</v>
      </c>
      <c r="F13" s="82">
        <v>207744677.16</v>
      </c>
      <c r="G13" s="81">
        <v>313045757.31</v>
      </c>
      <c r="H13" s="99">
        <f t="shared" si="2"/>
        <v>105301080.15</v>
      </c>
      <c r="I13" s="101">
        <f t="shared" si="3"/>
        <v>50.687739194828865</v>
      </c>
      <c r="J13" s="98"/>
    </row>
    <row r="14" spans="1:10" ht="18.75">
      <c r="A14" s="25" t="s">
        <v>6</v>
      </c>
      <c r="B14" s="83">
        <f>SUM(B15:B20)</f>
        <v>822336751.7</v>
      </c>
      <c r="C14" s="83">
        <f>SUM(C15:C20)</f>
        <v>1196576050.9799998</v>
      </c>
      <c r="D14" s="95">
        <f t="shared" si="0"/>
        <v>374239299.27999973</v>
      </c>
      <c r="E14" s="96">
        <f t="shared" si="1"/>
        <v>45.509251350659255</v>
      </c>
      <c r="F14" s="83">
        <f>SUM(F15:F20)</f>
        <v>616792562.57</v>
      </c>
      <c r="G14" s="83">
        <f>SUM(G15:G20)</f>
        <v>789059060.8</v>
      </c>
      <c r="H14" s="95">
        <f t="shared" si="2"/>
        <v>172266498.2299999</v>
      </c>
      <c r="I14" s="97">
        <f t="shared" si="3"/>
        <v>27.929405878730794</v>
      </c>
      <c r="J14" s="98"/>
    </row>
    <row r="15" spans="1:10" ht="18.75">
      <c r="A15" s="28" t="s">
        <v>9</v>
      </c>
      <c r="B15" s="82">
        <v>279923062.64</v>
      </c>
      <c r="C15" s="81">
        <v>178809871.9</v>
      </c>
      <c r="D15" s="99">
        <f t="shared" si="0"/>
        <v>-101113190.73999998</v>
      </c>
      <c r="E15" s="100">
        <f t="shared" si="1"/>
        <v>-36.121779244048355</v>
      </c>
      <c r="F15" s="82">
        <v>52965897.809999995</v>
      </c>
      <c r="G15" s="81">
        <v>211782828.45</v>
      </c>
      <c r="H15" s="99">
        <f t="shared" si="2"/>
        <v>158816930.64</v>
      </c>
      <c r="I15" s="101">
        <f t="shared" si="3"/>
        <v>299.8475192655287</v>
      </c>
      <c r="J15" s="98"/>
    </row>
    <row r="16" spans="1:10" ht="18.75">
      <c r="A16" s="28" t="s">
        <v>34</v>
      </c>
      <c r="B16" s="82">
        <v>147065203.26</v>
      </c>
      <c r="C16" s="81">
        <v>341860311.83000004</v>
      </c>
      <c r="D16" s="99">
        <f t="shared" si="0"/>
        <v>194795108.57000005</v>
      </c>
      <c r="E16" s="100">
        <f t="shared" si="1"/>
        <v>132.4549276456765</v>
      </c>
      <c r="F16" s="82">
        <v>179589206.28</v>
      </c>
      <c r="G16" s="81">
        <v>172159300.98</v>
      </c>
      <c r="H16" s="99">
        <f t="shared" si="2"/>
        <v>-7429905.300000012</v>
      </c>
      <c r="I16" s="101">
        <f t="shared" si="3"/>
        <v>-4.137166956691119</v>
      </c>
      <c r="J16" s="98"/>
    </row>
    <row r="17" spans="1:10" ht="18.75">
      <c r="A17" s="28" t="s">
        <v>11</v>
      </c>
      <c r="B17" s="82">
        <v>86673628.26</v>
      </c>
      <c r="C17" s="81">
        <v>69648884.02000001</v>
      </c>
      <c r="D17" s="99">
        <f t="shared" si="0"/>
        <v>-17024744.239999995</v>
      </c>
      <c r="E17" s="100">
        <f t="shared" si="1"/>
        <v>-19.6423578679894</v>
      </c>
      <c r="F17" s="82">
        <v>59909140.85</v>
      </c>
      <c r="G17" s="81">
        <v>44428496.730000004</v>
      </c>
      <c r="H17" s="99">
        <f t="shared" si="2"/>
        <v>-15480644.119999997</v>
      </c>
      <c r="I17" s="101">
        <f t="shared" si="3"/>
        <v>-25.840203849292887</v>
      </c>
      <c r="J17" s="98"/>
    </row>
    <row r="18" spans="1:10" ht="18.75">
      <c r="A18" s="28" t="s">
        <v>10</v>
      </c>
      <c r="B18" s="82">
        <v>79101608.61</v>
      </c>
      <c r="C18" s="81">
        <v>142048579.60000002</v>
      </c>
      <c r="D18" s="99">
        <f t="shared" si="0"/>
        <v>62946970.990000024</v>
      </c>
      <c r="E18" s="100">
        <f t="shared" si="1"/>
        <v>79.57735891358635</v>
      </c>
      <c r="F18" s="82">
        <v>52260980.59</v>
      </c>
      <c r="G18" s="81">
        <v>55991901.59</v>
      </c>
      <c r="H18" s="99">
        <f t="shared" si="2"/>
        <v>3730921</v>
      </c>
      <c r="I18" s="101">
        <f t="shared" si="3"/>
        <v>7.1390183610789375</v>
      </c>
      <c r="J18" s="98"/>
    </row>
    <row r="19" spans="1:10" ht="18.75">
      <c r="A19" s="28" t="s">
        <v>7</v>
      </c>
      <c r="B19" s="82">
        <v>165805240.17000002</v>
      </c>
      <c r="C19" s="81">
        <v>394224005.28999996</v>
      </c>
      <c r="D19" s="99">
        <f t="shared" si="0"/>
        <v>228418765.11999995</v>
      </c>
      <c r="E19" s="100">
        <f t="shared" si="1"/>
        <v>137.76329679677332</v>
      </c>
      <c r="F19" s="82">
        <v>245594870.1</v>
      </c>
      <c r="G19" s="81">
        <v>258994490.54999998</v>
      </c>
      <c r="H19" s="99">
        <f t="shared" si="2"/>
        <v>13399620.449999988</v>
      </c>
      <c r="I19" s="101">
        <f t="shared" si="3"/>
        <v>5.455985479071286</v>
      </c>
      <c r="J19" s="98"/>
    </row>
    <row r="20" spans="1:10" ht="18.75">
      <c r="A20" s="28" t="s">
        <v>12</v>
      </c>
      <c r="B20" s="82">
        <v>63768008.760000005</v>
      </c>
      <c r="C20" s="81">
        <v>69984398.34</v>
      </c>
      <c r="D20" s="99">
        <f t="shared" si="0"/>
        <v>6216389.579999998</v>
      </c>
      <c r="E20" s="100">
        <f t="shared" si="1"/>
        <v>9.748445499366722</v>
      </c>
      <c r="F20" s="82">
        <v>26472466.94</v>
      </c>
      <c r="G20" s="81">
        <v>45702042.5</v>
      </c>
      <c r="H20" s="99">
        <f t="shared" si="2"/>
        <v>19229575.56</v>
      </c>
      <c r="I20" s="101">
        <f t="shared" si="3"/>
        <v>72.63990773351023</v>
      </c>
      <c r="J20" s="98"/>
    </row>
    <row r="21" spans="1:10" ht="18.75">
      <c r="A21" s="25" t="s">
        <v>13</v>
      </c>
      <c r="B21" s="83">
        <f>SUM(B22:B27)</f>
        <v>841114762.9200001</v>
      </c>
      <c r="C21" s="83">
        <f>SUM(C22:C27)</f>
        <v>1616664385.29</v>
      </c>
      <c r="D21" s="95">
        <f t="shared" si="0"/>
        <v>775549622.3699999</v>
      </c>
      <c r="E21" s="96">
        <f t="shared" si="1"/>
        <v>92.20497089809892</v>
      </c>
      <c r="F21" s="83">
        <f>SUM(F22:F27)</f>
        <v>329577879.06</v>
      </c>
      <c r="G21" s="83">
        <f>SUM(G22:G27)</f>
        <v>947006434.64</v>
      </c>
      <c r="H21" s="95">
        <f t="shared" si="2"/>
        <v>617428555.5799999</v>
      </c>
      <c r="I21" s="97">
        <f t="shared" si="3"/>
        <v>187.339198049635</v>
      </c>
      <c r="J21" s="98"/>
    </row>
    <row r="22" spans="1:10" ht="18.75">
      <c r="A22" s="28" t="s">
        <v>19</v>
      </c>
      <c r="B22" s="82">
        <v>202723842.5</v>
      </c>
      <c r="C22" s="81">
        <v>449733517.04999995</v>
      </c>
      <c r="D22" s="99">
        <f t="shared" si="0"/>
        <v>247009674.54999995</v>
      </c>
      <c r="E22" s="100">
        <f t="shared" si="1"/>
        <v>121.84539889529766</v>
      </c>
      <c r="F22" s="82">
        <v>29629297.490000002</v>
      </c>
      <c r="G22" s="81">
        <v>123521817.88999999</v>
      </c>
      <c r="H22" s="99">
        <f t="shared" si="2"/>
        <v>93892520.39999998</v>
      </c>
      <c r="I22" s="101">
        <f t="shared" si="3"/>
        <v>316.89080860485825</v>
      </c>
      <c r="J22" s="98"/>
    </row>
    <row r="23" spans="1:10" ht="18.75">
      <c r="A23" s="28" t="s">
        <v>17</v>
      </c>
      <c r="B23" s="82">
        <v>68961121.5</v>
      </c>
      <c r="C23" s="81">
        <v>275414788.45</v>
      </c>
      <c r="D23" s="99">
        <f t="shared" si="0"/>
        <v>206453666.95</v>
      </c>
      <c r="E23" s="100">
        <f t="shared" si="1"/>
        <v>299.37689883712227</v>
      </c>
      <c r="F23" s="82">
        <v>64819865.62</v>
      </c>
      <c r="G23" s="81">
        <v>132383458.63</v>
      </c>
      <c r="H23" s="99">
        <f t="shared" si="2"/>
        <v>67563593.00999999</v>
      </c>
      <c r="I23" s="101">
        <f t="shared" si="3"/>
        <v>104.23284954968099</v>
      </c>
      <c r="J23" s="98"/>
    </row>
    <row r="24" spans="1:10" ht="18.75">
      <c r="A24" s="28" t="s">
        <v>18</v>
      </c>
      <c r="B24" s="82">
        <v>39280722.3</v>
      </c>
      <c r="C24" s="81">
        <v>69573537.5</v>
      </c>
      <c r="D24" s="99">
        <f t="shared" si="0"/>
        <v>30292815.200000003</v>
      </c>
      <c r="E24" s="100">
        <f t="shared" si="1"/>
        <v>77.11878353112668</v>
      </c>
      <c r="F24" s="82">
        <v>28720143.13</v>
      </c>
      <c r="G24" s="81">
        <v>36339474.81</v>
      </c>
      <c r="H24" s="99">
        <f t="shared" si="2"/>
        <v>7619331.680000003</v>
      </c>
      <c r="I24" s="101">
        <f t="shared" si="3"/>
        <v>26.52957419296818</v>
      </c>
      <c r="J24" s="98"/>
    </row>
    <row r="25" spans="1:10" ht="18.75">
      <c r="A25" s="28" t="s">
        <v>66</v>
      </c>
      <c r="B25" s="82">
        <v>85397505.16</v>
      </c>
      <c r="C25" s="81">
        <v>152220301.53</v>
      </c>
      <c r="D25" s="99">
        <f t="shared" si="0"/>
        <v>66822796.370000005</v>
      </c>
      <c r="E25" s="100">
        <f t="shared" si="1"/>
        <v>78.24912009408403</v>
      </c>
      <c r="F25" s="82">
        <v>39013658.01</v>
      </c>
      <c r="G25" s="81">
        <v>70173198.68</v>
      </c>
      <c r="H25" s="99">
        <f t="shared" si="2"/>
        <v>31159540.67000001</v>
      </c>
      <c r="I25" s="101">
        <f t="shared" si="3"/>
        <v>79.86828782374927</v>
      </c>
      <c r="J25" s="98"/>
    </row>
    <row r="26" spans="1:10" ht="18.75">
      <c r="A26" s="28" t="s">
        <v>16</v>
      </c>
      <c r="B26" s="82">
        <v>104574808.12</v>
      </c>
      <c r="C26" s="81">
        <v>157739741.64999998</v>
      </c>
      <c r="D26" s="99">
        <f t="shared" si="0"/>
        <v>53164933.52999997</v>
      </c>
      <c r="E26" s="100">
        <f t="shared" si="1"/>
        <v>50.83914040654322</v>
      </c>
      <c r="F26" s="82">
        <v>28901788.56</v>
      </c>
      <c r="G26" s="81">
        <v>80230310.88</v>
      </c>
      <c r="H26" s="99">
        <f t="shared" si="2"/>
        <v>51328522.31999999</v>
      </c>
      <c r="I26" s="101">
        <f t="shared" si="3"/>
        <v>177.5963526044147</v>
      </c>
      <c r="J26" s="98"/>
    </row>
    <row r="27" spans="1:10" ht="18.75">
      <c r="A27" s="28" t="s">
        <v>67</v>
      </c>
      <c r="B27" s="82">
        <v>340176763.34</v>
      </c>
      <c r="C27" s="81">
        <v>511982499.11</v>
      </c>
      <c r="D27" s="99">
        <f t="shared" si="0"/>
        <v>171805735.77000004</v>
      </c>
      <c r="E27" s="100">
        <f t="shared" si="1"/>
        <v>50.50484168381707</v>
      </c>
      <c r="F27" s="82">
        <v>138493126.25</v>
      </c>
      <c r="G27" s="81">
        <v>504358173.75</v>
      </c>
      <c r="H27" s="99">
        <f t="shared" si="2"/>
        <v>365865047.5</v>
      </c>
      <c r="I27" s="101">
        <f t="shared" si="3"/>
        <v>264.1756001951757</v>
      </c>
      <c r="J27" s="98"/>
    </row>
    <row r="28" spans="1:10" ht="18.75">
      <c r="A28" s="25" t="s">
        <v>21</v>
      </c>
      <c r="B28" s="83">
        <f>SUM(B29:B33)</f>
        <v>1666075100.12</v>
      </c>
      <c r="C28" s="83">
        <f>SUM(C29:C33)</f>
        <v>1563160957.77</v>
      </c>
      <c r="D28" s="95">
        <f t="shared" si="0"/>
        <v>-102914142.3499999</v>
      </c>
      <c r="E28" s="96">
        <f t="shared" si="1"/>
        <v>-6.177041019494707</v>
      </c>
      <c r="F28" s="83">
        <f>SUM(F29:F33)</f>
        <v>1324075246.24</v>
      </c>
      <c r="G28" s="83">
        <f>SUM(G29:G33)</f>
        <v>1907971967.75</v>
      </c>
      <c r="H28" s="95">
        <f t="shared" si="2"/>
        <v>583896721.51</v>
      </c>
      <c r="I28" s="97">
        <f t="shared" si="3"/>
        <v>44.09845461336898</v>
      </c>
      <c r="J28" s="98"/>
    </row>
    <row r="29" spans="1:10" ht="18.75">
      <c r="A29" s="28" t="s">
        <v>27</v>
      </c>
      <c r="B29" s="82">
        <v>459395569.3</v>
      </c>
      <c r="C29" s="81">
        <v>457580195.52</v>
      </c>
      <c r="D29" s="99">
        <f t="shared" si="0"/>
        <v>-1815373.780000031</v>
      </c>
      <c r="E29" s="100">
        <f t="shared" si="1"/>
        <v>-0.3951657136715948</v>
      </c>
      <c r="F29" s="82">
        <v>465069648.11</v>
      </c>
      <c r="G29" s="81">
        <v>485359907.02</v>
      </c>
      <c r="H29" s="99">
        <f t="shared" si="2"/>
        <v>20290258.909999967</v>
      </c>
      <c r="I29" s="101">
        <f t="shared" si="3"/>
        <v>4.362843069303211</v>
      </c>
      <c r="J29" s="98"/>
    </row>
    <row r="30" spans="1:10" ht="18.75">
      <c r="A30" s="28" t="s">
        <v>26</v>
      </c>
      <c r="B30" s="82">
        <v>151943311.99</v>
      </c>
      <c r="C30" s="81">
        <v>215150628.36</v>
      </c>
      <c r="D30" s="99">
        <f t="shared" si="0"/>
        <v>63207316.370000005</v>
      </c>
      <c r="E30" s="100">
        <f t="shared" si="1"/>
        <v>41.59927511265513</v>
      </c>
      <c r="F30" s="82">
        <v>170047404.01</v>
      </c>
      <c r="G30" s="81">
        <v>210021333.35999998</v>
      </c>
      <c r="H30" s="99">
        <f t="shared" si="2"/>
        <v>39973929.349999994</v>
      </c>
      <c r="I30" s="101">
        <f t="shared" si="3"/>
        <v>23.507521083738066</v>
      </c>
      <c r="J30" s="98"/>
    </row>
    <row r="31" spans="1:10" ht="18.75">
      <c r="A31" s="28" t="s">
        <v>31</v>
      </c>
      <c r="B31" s="82">
        <v>24259468</v>
      </c>
      <c r="C31" s="81">
        <v>44270971.5</v>
      </c>
      <c r="D31" s="99">
        <f t="shared" si="0"/>
        <v>20011503.5</v>
      </c>
      <c r="E31" s="100">
        <f t="shared" si="1"/>
        <v>82.48945731208946</v>
      </c>
      <c r="F31" s="82">
        <v>44665655.620000005</v>
      </c>
      <c r="G31" s="81">
        <v>53698534.129999995</v>
      </c>
      <c r="H31" s="99">
        <f t="shared" si="2"/>
        <v>9032878.50999999</v>
      </c>
      <c r="I31" s="101">
        <f t="shared" si="3"/>
        <v>20.22332009821731</v>
      </c>
      <c r="J31" s="98"/>
    </row>
    <row r="32" spans="1:10" ht="18.75">
      <c r="A32" s="28" t="s">
        <v>24</v>
      </c>
      <c r="B32" s="82">
        <v>339744186.38</v>
      </c>
      <c r="C32" s="81">
        <v>405208348.91999996</v>
      </c>
      <c r="D32" s="99">
        <f t="shared" si="0"/>
        <v>65464162.53999996</v>
      </c>
      <c r="E32" s="100">
        <f t="shared" si="1"/>
        <v>19.268663060146977</v>
      </c>
      <c r="F32" s="82">
        <v>200350013.73</v>
      </c>
      <c r="G32" s="81">
        <v>233402228.86</v>
      </c>
      <c r="H32" s="99">
        <f t="shared" si="2"/>
        <v>33052215.130000025</v>
      </c>
      <c r="I32" s="101">
        <f t="shared" si="3"/>
        <v>16.497236268994005</v>
      </c>
      <c r="J32" s="98"/>
    </row>
    <row r="33" spans="1:10" ht="18.75">
      <c r="A33" s="28" t="s">
        <v>22</v>
      </c>
      <c r="B33" s="82">
        <v>690732564.45</v>
      </c>
      <c r="C33" s="81">
        <v>440950813.46999997</v>
      </c>
      <c r="D33" s="99">
        <f t="shared" si="0"/>
        <v>-249781750.98000008</v>
      </c>
      <c r="E33" s="100">
        <f t="shared" si="1"/>
        <v>-36.16186116531082</v>
      </c>
      <c r="F33" s="82">
        <v>443942524.77</v>
      </c>
      <c r="G33" s="81">
        <v>925489964.3799999</v>
      </c>
      <c r="H33" s="99">
        <f t="shared" si="2"/>
        <v>481547439.6099999</v>
      </c>
      <c r="I33" s="101">
        <f t="shared" si="3"/>
        <v>108.47067193202149</v>
      </c>
      <c r="J33" s="98"/>
    </row>
    <row r="34" spans="1:10" ht="18.75">
      <c r="A34" s="25" t="s">
        <v>28</v>
      </c>
      <c r="B34" s="83">
        <f>SUM(B35:B39)</f>
        <v>636021518.55</v>
      </c>
      <c r="C34" s="83">
        <f>SUM(C35:C39)</f>
        <v>809885865.3</v>
      </c>
      <c r="D34" s="95">
        <f t="shared" si="0"/>
        <v>173864346.75</v>
      </c>
      <c r="E34" s="96">
        <f t="shared" si="1"/>
        <v>27.33623653903652</v>
      </c>
      <c r="F34" s="83">
        <f>SUM(F35:F39)</f>
        <v>555216433.9399999</v>
      </c>
      <c r="G34" s="83">
        <f>SUM(G35:G39)</f>
        <v>648758366.22</v>
      </c>
      <c r="H34" s="95">
        <f t="shared" si="2"/>
        <v>93541932.28000009</v>
      </c>
      <c r="I34" s="97">
        <f t="shared" si="3"/>
        <v>16.847832045639485</v>
      </c>
      <c r="J34" s="98"/>
    </row>
    <row r="35" spans="1:10" ht="18.75">
      <c r="A35" s="28" t="s">
        <v>29</v>
      </c>
      <c r="B35" s="82">
        <v>134299546.65</v>
      </c>
      <c r="C35" s="81">
        <v>90782926.19</v>
      </c>
      <c r="D35" s="99">
        <f t="shared" si="0"/>
        <v>-43516620.46000001</v>
      </c>
      <c r="E35" s="100">
        <f t="shared" si="1"/>
        <v>-32.40265626019521</v>
      </c>
      <c r="F35" s="82">
        <v>131102001.81</v>
      </c>
      <c r="G35" s="81">
        <v>77653278.75</v>
      </c>
      <c r="H35" s="99">
        <f t="shared" si="2"/>
        <v>-53448723.06</v>
      </c>
      <c r="I35" s="101">
        <f t="shared" si="3"/>
        <v>-40.76880773907689</v>
      </c>
      <c r="J35" s="98"/>
    </row>
    <row r="36" spans="1:10" ht="18.75">
      <c r="A36" s="28" t="s">
        <v>52</v>
      </c>
      <c r="B36" s="82">
        <v>88755745.38</v>
      </c>
      <c r="C36" s="81">
        <v>74427501.06</v>
      </c>
      <c r="D36" s="99">
        <f t="shared" si="0"/>
        <v>-14328244.319999993</v>
      </c>
      <c r="E36" s="100">
        <f t="shared" si="1"/>
        <v>-16.14345556859994</v>
      </c>
      <c r="F36" s="82">
        <v>115879401.21000001</v>
      </c>
      <c r="G36" s="81">
        <v>107509517.83</v>
      </c>
      <c r="H36" s="99">
        <f t="shared" si="2"/>
        <v>-8369883.38000001</v>
      </c>
      <c r="I36" s="101">
        <f t="shared" si="3"/>
        <v>-7.2229259839131075</v>
      </c>
      <c r="J36" s="98"/>
    </row>
    <row r="37" spans="1:10" ht="18.75">
      <c r="A37" s="28" t="s">
        <v>32</v>
      </c>
      <c r="B37" s="82">
        <v>145936419.5</v>
      </c>
      <c r="C37" s="81">
        <v>131580669</v>
      </c>
      <c r="D37" s="99">
        <f t="shared" si="0"/>
        <v>-14355750.5</v>
      </c>
      <c r="E37" s="100">
        <f t="shared" si="1"/>
        <v>-9.836989662474211</v>
      </c>
      <c r="F37" s="82">
        <v>100974492.24000001</v>
      </c>
      <c r="G37" s="81">
        <v>122332060.77000001</v>
      </c>
      <c r="H37" s="99">
        <f t="shared" si="2"/>
        <v>21357568.53</v>
      </c>
      <c r="I37" s="101">
        <f t="shared" si="3"/>
        <v>21.151449297944</v>
      </c>
      <c r="J37" s="98"/>
    </row>
    <row r="38" spans="1:10" ht="18.75">
      <c r="A38" s="28" t="s">
        <v>68</v>
      </c>
      <c r="B38" s="82">
        <v>135712782.61</v>
      </c>
      <c r="C38" s="81">
        <v>418594248.03</v>
      </c>
      <c r="D38" s="99">
        <f t="shared" si="0"/>
        <v>282881465.41999996</v>
      </c>
      <c r="E38" s="100">
        <f t="shared" si="1"/>
        <v>208.44128311252808</v>
      </c>
      <c r="F38" s="82">
        <v>143168610.52</v>
      </c>
      <c r="G38" s="81">
        <v>280981836.79999995</v>
      </c>
      <c r="H38" s="99">
        <f t="shared" si="2"/>
        <v>137813226.27999994</v>
      </c>
      <c r="I38" s="101">
        <f t="shared" si="3"/>
        <v>96.25938659280908</v>
      </c>
      <c r="J38" s="98"/>
    </row>
    <row r="39" spans="1:10" ht="18.75">
      <c r="A39" s="28" t="s">
        <v>30</v>
      </c>
      <c r="B39" s="82">
        <v>131317024.41</v>
      </c>
      <c r="C39" s="81">
        <v>94500521.02</v>
      </c>
      <c r="D39" s="99">
        <f t="shared" si="0"/>
        <v>-36816503.39</v>
      </c>
      <c r="E39" s="100">
        <f t="shared" si="1"/>
        <v>-28.03635214505848</v>
      </c>
      <c r="F39" s="82">
        <v>64091928.16</v>
      </c>
      <c r="G39" s="81">
        <v>60281672.07</v>
      </c>
      <c r="H39" s="99">
        <f t="shared" si="2"/>
        <v>-3810256.089999996</v>
      </c>
      <c r="I39" s="101">
        <f t="shared" si="3"/>
        <v>-5.944985896645235</v>
      </c>
      <c r="J39" s="98"/>
    </row>
    <row r="40" spans="1:10" ht="18.75">
      <c r="A40" s="25" t="s">
        <v>48</v>
      </c>
      <c r="B40" s="83">
        <f>SUM(B41:B45)</f>
        <v>827868443.18</v>
      </c>
      <c r="C40" s="83">
        <f>SUM(C41:C45)</f>
        <v>889772821.69</v>
      </c>
      <c r="D40" s="95">
        <f t="shared" si="0"/>
        <v>61904378.51000011</v>
      </c>
      <c r="E40" s="96">
        <f t="shared" si="1"/>
        <v>7.477562289029116</v>
      </c>
      <c r="F40" s="83">
        <f>SUM(F41:F45)</f>
        <v>742734101.4200001</v>
      </c>
      <c r="G40" s="83">
        <f>SUM(G41:G45)</f>
        <v>1090213986.3700001</v>
      </c>
      <c r="H40" s="95">
        <f t="shared" si="2"/>
        <v>347479884.95000005</v>
      </c>
      <c r="I40" s="97">
        <f t="shared" si="3"/>
        <v>46.78388730040385</v>
      </c>
      <c r="J40" s="98"/>
    </row>
    <row r="41" spans="1:10" ht="18.75">
      <c r="A41" s="28" t="s">
        <v>8</v>
      </c>
      <c r="B41" s="82">
        <v>198795285.76</v>
      </c>
      <c r="C41" s="81">
        <v>255221710.47000003</v>
      </c>
      <c r="D41" s="99">
        <f t="shared" si="0"/>
        <v>56426424.71000004</v>
      </c>
      <c r="E41" s="100">
        <f t="shared" si="1"/>
        <v>28.38418652347827</v>
      </c>
      <c r="F41" s="82">
        <v>161925111.31</v>
      </c>
      <c r="G41" s="81">
        <v>229991658.91</v>
      </c>
      <c r="H41" s="99">
        <f t="shared" si="2"/>
        <v>68066547.6</v>
      </c>
      <c r="I41" s="101">
        <f t="shared" si="3"/>
        <v>42.03581955221816</v>
      </c>
      <c r="J41" s="98"/>
    </row>
    <row r="42" spans="1:10" ht="18.75">
      <c r="A42" s="28" t="s">
        <v>23</v>
      </c>
      <c r="B42" s="82">
        <v>95165003.57</v>
      </c>
      <c r="C42" s="81">
        <v>126451896.75</v>
      </c>
      <c r="D42" s="99">
        <f t="shared" si="0"/>
        <v>31286893.180000007</v>
      </c>
      <c r="E42" s="100">
        <f t="shared" si="1"/>
        <v>32.87646929681086</v>
      </c>
      <c r="F42" s="82">
        <v>75336588.41</v>
      </c>
      <c r="G42" s="81">
        <v>183000376.17000002</v>
      </c>
      <c r="H42" s="99">
        <f t="shared" si="2"/>
        <v>107663787.76000002</v>
      </c>
      <c r="I42" s="101">
        <f t="shared" si="3"/>
        <v>142.91035741367472</v>
      </c>
      <c r="J42" s="98"/>
    </row>
    <row r="43" spans="1:10" ht="18.75">
      <c r="A43" s="28" t="s">
        <v>69</v>
      </c>
      <c r="B43" s="82">
        <v>122644052.97999999</v>
      </c>
      <c r="C43" s="81">
        <v>115441326.63999999</v>
      </c>
      <c r="D43" s="99">
        <f t="shared" si="0"/>
        <v>-7202726.340000004</v>
      </c>
      <c r="E43" s="100">
        <f t="shared" si="1"/>
        <v>-5.872870444989761</v>
      </c>
      <c r="F43" s="82">
        <v>101961792.7</v>
      </c>
      <c r="G43" s="81">
        <v>76134900.97999999</v>
      </c>
      <c r="H43" s="99">
        <f t="shared" si="2"/>
        <v>-25826891.720000014</v>
      </c>
      <c r="I43" s="101">
        <f t="shared" si="3"/>
        <v>-25.32997021344056</v>
      </c>
      <c r="J43" s="98"/>
    </row>
    <row r="44" spans="1:10" ht="18.75">
      <c r="A44" s="28" t="s">
        <v>25</v>
      </c>
      <c r="B44" s="82">
        <v>169769289</v>
      </c>
      <c r="C44" s="81">
        <v>151814877.64</v>
      </c>
      <c r="D44" s="99">
        <f t="shared" si="0"/>
        <v>-17954411.360000014</v>
      </c>
      <c r="E44" s="100">
        <f t="shared" si="1"/>
        <v>-10.575771074826152</v>
      </c>
      <c r="F44" s="82">
        <v>131535388.4</v>
      </c>
      <c r="G44" s="81">
        <v>192506418.89</v>
      </c>
      <c r="H44" s="99">
        <f t="shared" si="2"/>
        <v>60971030.48999998</v>
      </c>
      <c r="I44" s="101">
        <f t="shared" si="3"/>
        <v>46.353328356462264</v>
      </c>
      <c r="J44" s="98"/>
    </row>
    <row r="45" spans="1:10" ht="18.75">
      <c r="A45" s="28" t="s">
        <v>15</v>
      </c>
      <c r="B45" s="82">
        <v>241494811.87</v>
      </c>
      <c r="C45" s="81">
        <v>240843010.19</v>
      </c>
      <c r="D45" s="99">
        <f t="shared" si="0"/>
        <v>-651801.6800000072</v>
      </c>
      <c r="E45" s="100">
        <f t="shared" si="1"/>
        <v>-0.26990297429283117</v>
      </c>
      <c r="F45" s="82">
        <v>271975220.6</v>
      </c>
      <c r="G45" s="81">
        <v>408580631.42</v>
      </c>
      <c r="H45" s="99">
        <f t="shared" si="2"/>
        <v>136605410.82</v>
      </c>
      <c r="I45" s="101">
        <f t="shared" si="3"/>
        <v>50.22715323794464</v>
      </c>
      <c r="J45" s="98"/>
    </row>
    <row r="46" spans="1:10" ht="21.75" customHeight="1">
      <c r="A46" s="84" t="s">
        <v>33</v>
      </c>
      <c r="B46" s="102">
        <f>+B8+B14+B21+B28+B34+B40</f>
        <v>6331236786.160001</v>
      </c>
      <c r="C46" s="102">
        <f>+C8+C14+C21+C28+C34+C40</f>
        <v>8104231175.059999</v>
      </c>
      <c r="D46" s="103">
        <f>C46-B46</f>
        <v>1772994388.8999987</v>
      </c>
      <c r="E46" s="104">
        <f>D46/B46*100</f>
        <v>28.00391848833929</v>
      </c>
      <c r="F46" s="102">
        <f>+F8+F14+F21+F28+F34+F40</f>
        <v>4368664495.49</v>
      </c>
      <c r="G46" s="102">
        <f>+G8+G14+G21+G28+G34+G40</f>
        <v>6475107231.64</v>
      </c>
      <c r="H46" s="103">
        <f>G46-F46</f>
        <v>2106442736.1500006</v>
      </c>
      <c r="I46" s="105">
        <f>H46/F46*100</f>
        <v>48.21708644196851</v>
      </c>
      <c r="J46" s="98"/>
    </row>
    <row r="47" spans="1:10" ht="17.25">
      <c r="A47" s="86"/>
      <c r="B47" s="106"/>
      <c r="C47" s="106"/>
      <c r="D47" s="106"/>
      <c r="E47" s="107"/>
      <c r="F47" s="106"/>
      <c r="G47" s="106"/>
      <c r="H47" s="106"/>
      <c r="I47" s="106"/>
      <c r="J47" s="98"/>
    </row>
    <row r="48" spans="2:9" ht="18.75">
      <c r="B48" s="82"/>
      <c r="C48" s="82"/>
      <c r="D48" s="82"/>
      <c r="E48" s="82"/>
      <c r="F48" s="82"/>
      <c r="G48" s="82"/>
      <c r="H48" s="82"/>
      <c r="I48" s="82"/>
    </row>
  </sheetData>
  <sheetProtection/>
  <mergeCells count="8">
    <mergeCell ref="A1:I1"/>
    <mergeCell ref="A2:I2"/>
    <mergeCell ref="A3:I3"/>
    <mergeCell ref="B5:C5"/>
    <mergeCell ref="B6:C6"/>
    <mergeCell ref="D6:E6"/>
    <mergeCell ref="F6:G6"/>
    <mergeCell ref="H6:I6"/>
  </mergeCells>
  <printOptions horizontalCentered="1"/>
  <pageMargins left="0.25" right="0.25" top="0.54" bottom="0.75" header="0.3" footer="0.3"/>
  <pageSetup horizontalDpi="600" verticalDpi="600" orientation="landscape" scale="60" r:id="rId2"/>
  <headerFooter alignWithMargins="0">
    <oddFooter>&amp;LPlaneación Estratégica-Sección de Estadística.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="60" zoomScaleNormal="60" zoomScaleSheetLayoutView="50" zoomScalePageLayoutView="0" workbookViewId="0" topLeftCell="A1">
      <selection activeCell="A2" sqref="A2:O2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5.8515625" style="1" customWidth="1"/>
    <col min="4" max="4" width="9.8515625" style="1" bestFit="1" customWidth="1"/>
    <col min="5" max="5" width="23.7109375" style="1" bestFit="1" customWidth="1"/>
    <col min="6" max="6" width="9.8515625" style="1" bestFit="1" customWidth="1"/>
    <col min="7" max="7" width="22.7109375" style="1" customWidth="1"/>
    <col min="8" max="8" width="9.8515625" style="1" bestFit="1" customWidth="1"/>
    <col min="9" max="9" width="22.7109375" style="1" customWidth="1"/>
    <col min="10" max="10" width="9.8515625" style="1" bestFit="1" customWidth="1"/>
    <col min="11" max="11" width="23.7109375" style="1" bestFit="1" customWidth="1"/>
    <col min="12" max="12" width="9.8515625" style="1" bestFit="1" customWidth="1"/>
    <col min="13" max="13" width="25.8515625" style="1" bestFit="1" customWidth="1"/>
    <col min="14" max="14" width="9.8515625" style="1" bestFit="1" customWidth="1"/>
    <col min="15" max="15" width="23.7109375" style="1" bestFit="1" customWidth="1"/>
    <col min="16" max="16384" width="20.7109375" style="1" customWidth="1"/>
  </cols>
  <sheetData>
    <row r="1" spans="1:15" ht="27.75">
      <c r="A1" s="232" t="s">
        <v>160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27.75">
      <c r="A2" s="233" t="s">
        <v>49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27.75">
      <c r="A3" s="232" t="s">
        <v>50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3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3" customFormat="1" ht="19.5" customHeight="1">
      <c r="A5" s="8" t="s">
        <v>35</v>
      </c>
      <c r="B5" s="9" t="s">
        <v>0</v>
      </c>
      <c r="C5" s="10"/>
      <c r="D5" s="230" t="s">
        <v>36</v>
      </c>
      <c r="E5" s="230"/>
      <c r="F5" s="230"/>
      <c r="G5" s="230"/>
      <c r="H5" s="230"/>
      <c r="I5" s="230"/>
      <c r="J5" s="230"/>
      <c r="K5" s="230"/>
      <c r="L5" s="9" t="s">
        <v>0</v>
      </c>
      <c r="M5" s="10"/>
      <c r="N5" s="9" t="s">
        <v>0</v>
      </c>
      <c r="O5" s="9"/>
    </row>
    <row r="6" spans="1:15" s="3" customFormat="1" ht="19.5" customHeight="1">
      <c r="A6" s="11" t="s">
        <v>37</v>
      </c>
      <c r="B6" s="231" t="s">
        <v>38</v>
      </c>
      <c r="C6" s="231"/>
      <c r="D6" s="231" t="s">
        <v>39</v>
      </c>
      <c r="E6" s="231"/>
      <c r="F6" s="231" t="s">
        <v>40</v>
      </c>
      <c r="G6" s="231"/>
      <c r="H6" s="231" t="s">
        <v>156</v>
      </c>
      <c r="I6" s="231"/>
      <c r="J6" s="231" t="s">
        <v>41</v>
      </c>
      <c r="K6" s="231"/>
      <c r="L6" s="231" t="s">
        <v>42</v>
      </c>
      <c r="M6" s="231"/>
      <c r="N6" s="231" t="s">
        <v>43</v>
      </c>
      <c r="O6" s="231"/>
    </row>
    <row r="7" spans="1:15" s="3" customFormat="1" ht="19.5" customHeight="1">
      <c r="A7" s="8" t="s">
        <v>44</v>
      </c>
      <c r="B7" s="8" t="s">
        <v>45</v>
      </c>
      <c r="C7" s="8" t="s">
        <v>46</v>
      </c>
      <c r="D7" s="8" t="s">
        <v>45</v>
      </c>
      <c r="E7" s="8" t="s">
        <v>46</v>
      </c>
      <c r="F7" s="8" t="s">
        <v>45</v>
      </c>
      <c r="G7" s="8" t="s">
        <v>46</v>
      </c>
      <c r="H7" s="8" t="s">
        <v>45</v>
      </c>
      <c r="I7" s="8" t="s">
        <v>46</v>
      </c>
      <c r="J7" s="8" t="s">
        <v>45</v>
      </c>
      <c r="K7" s="8" t="s">
        <v>46</v>
      </c>
      <c r="L7" s="8" t="s">
        <v>45</v>
      </c>
      <c r="M7" s="8" t="s">
        <v>46</v>
      </c>
      <c r="N7" s="8" t="s">
        <v>45</v>
      </c>
      <c r="O7" s="8" t="s">
        <v>46</v>
      </c>
    </row>
    <row r="8" spans="1:15" s="3" customFormat="1" ht="19.5" customHeight="1">
      <c r="A8" s="4" t="s">
        <v>1</v>
      </c>
      <c r="B8" s="5">
        <v>863</v>
      </c>
      <c r="C8" s="5">
        <v>582972887</v>
      </c>
      <c r="D8" s="5">
        <v>233</v>
      </c>
      <c r="E8" s="5">
        <v>382141129</v>
      </c>
      <c r="F8" s="5">
        <v>57</v>
      </c>
      <c r="G8" s="5">
        <v>109162000</v>
      </c>
      <c r="H8" s="5">
        <v>6</v>
      </c>
      <c r="I8" s="5">
        <v>4200000</v>
      </c>
      <c r="J8" s="5">
        <v>4</v>
      </c>
      <c r="K8" s="5">
        <v>1445300</v>
      </c>
      <c r="L8" s="5">
        <v>341</v>
      </c>
      <c r="M8" s="5">
        <v>586666277</v>
      </c>
      <c r="N8" s="5">
        <f>B8+D8+F8+H8+J8+L8</f>
        <v>1504</v>
      </c>
      <c r="O8" s="5">
        <f>C8++E8+G8+I8+K8+M8</f>
        <v>1666587593</v>
      </c>
    </row>
    <row r="9" spans="1:15" ht="19.5" customHeight="1">
      <c r="A9" s="6" t="s">
        <v>2</v>
      </c>
      <c r="B9" s="7">
        <v>21</v>
      </c>
      <c r="C9" s="7">
        <v>128849079</v>
      </c>
      <c r="D9" s="7">
        <v>2</v>
      </c>
      <c r="E9" s="7">
        <v>1750000</v>
      </c>
      <c r="F9" s="7">
        <v>14</v>
      </c>
      <c r="G9" s="7">
        <v>22162000</v>
      </c>
      <c r="H9" s="7">
        <v>0</v>
      </c>
      <c r="I9" s="7">
        <v>0</v>
      </c>
      <c r="J9" s="7">
        <v>0</v>
      </c>
      <c r="K9" s="7">
        <v>0</v>
      </c>
      <c r="L9" s="7">
        <v>225</v>
      </c>
      <c r="M9" s="7">
        <v>420047362.5</v>
      </c>
      <c r="N9" s="5">
        <f aca="true" t="shared" si="0" ref="N9:N45">B9+D9+F9+H9+J9+L9</f>
        <v>262</v>
      </c>
      <c r="O9" s="5">
        <f aca="true" t="shared" si="1" ref="O9:O45">C9++E9+G9+I9+K9+M9</f>
        <v>572808441.5</v>
      </c>
    </row>
    <row r="10" spans="1:15" ht="19.5" customHeight="1">
      <c r="A10" s="6" t="s">
        <v>51</v>
      </c>
      <c r="B10" s="7">
        <v>289</v>
      </c>
      <c r="C10" s="7">
        <v>94362128</v>
      </c>
      <c r="D10" s="7">
        <v>47</v>
      </c>
      <c r="E10" s="7">
        <v>48469208</v>
      </c>
      <c r="F10" s="7">
        <v>1</v>
      </c>
      <c r="G10" s="7">
        <v>1300000</v>
      </c>
      <c r="H10" s="7">
        <v>1</v>
      </c>
      <c r="I10" s="7">
        <v>300000</v>
      </c>
      <c r="J10" s="7">
        <v>0</v>
      </c>
      <c r="K10" s="7">
        <v>0</v>
      </c>
      <c r="L10" s="7">
        <v>29</v>
      </c>
      <c r="M10" s="7">
        <v>13261200</v>
      </c>
      <c r="N10" s="7">
        <f t="shared" si="0"/>
        <v>367</v>
      </c>
      <c r="O10" s="7">
        <f t="shared" si="1"/>
        <v>157692536</v>
      </c>
    </row>
    <row r="11" spans="1:15" ht="19.5" customHeight="1">
      <c r="A11" s="6" t="s">
        <v>5</v>
      </c>
      <c r="B11" s="7">
        <v>38</v>
      </c>
      <c r="C11" s="7">
        <v>63862700</v>
      </c>
      <c r="D11" s="7">
        <v>79</v>
      </c>
      <c r="E11" s="7">
        <v>155342100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133000</v>
      </c>
      <c r="L11" s="7">
        <v>13</v>
      </c>
      <c r="M11" s="7">
        <v>5844400</v>
      </c>
      <c r="N11" s="7">
        <f t="shared" si="0"/>
        <v>131</v>
      </c>
      <c r="O11" s="7">
        <f t="shared" si="1"/>
        <v>225182200</v>
      </c>
    </row>
    <row r="12" spans="1:15" ht="19.5" customHeight="1">
      <c r="A12" s="6" t="s">
        <v>4</v>
      </c>
      <c r="B12" s="7">
        <v>307</v>
      </c>
      <c r="C12" s="7">
        <v>157518980</v>
      </c>
      <c r="D12" s="7">
        <v>33</v>
      </c>
      <c r="E12" s="7">
        <v>67050000</v>
      </c>
      <c r="F12" s="7">
        <v>4</v>
      </c>
      <c r="G12" s="7">
        <v>6800000</v>
      </c>
      <c r="H12" s="7">
        <v>1</v>
      </c>
      <c r="I12" s="7">
        <v>500000</v>
      </c>
      <c r="J12" s="7">
        <v>1</v>
      </c>
      <c r="K12" s="7">
        <v>212300</v>
      </c>
      <c r="L12" s="7">
        <v>43</v>
      </c>
      <c r="M12" s="7">
        <v>65729658</v>
      </c>
      <c r="N12" s="7">
        <f t="shared" si="0"/>
        <v>389</v>
      </c>
      <c r="O12" s="7">
        <f t="shared" si="1"/>
        <v>297810938</v>
      </c>
    </row>
    <row r="13" spans="1:15" ht="19.5" customHeight="1">
      <c r="A13" s="6" t="s">
        <v>3</v>
      </c>
      <c r="B13" s="7">
        <v>208</v>
      </c>
      <c r="C13" s="7">
        <v>138380000</v>
      </c>
      <c r="D13" s="7">
        <v>72</v>
      </c>
      <c r="E13" s="7">
        <v>109529821</v>
      </c>
      <c r="F13" s="7">
        <v>38</v>
      </c>
      <c r="G13" s="7">
        <v>78900000</v>
      </c>
      <c r="H13" s="7">
        <v>4</v>
      </c>
      <c r="I13" s="7">
        <v>3400000</v>
      </c>
      <c r="J13" s="7">
        <v>2</v>
      </c>
      <c r="K13" s="7">
        <v>1100000</v>
      </c>
      <c r="L13" s="7">
        <v>31</v>
      </c>
      <c r="M13" s="7">
        <v>81783656.5</v>
      </c>
      <c r="N13" s="7">
        <f t="shared" si="0"/>
        <v>355</v>
      </c>
      <c r="O13" s="7">
        <f t="shared" si="1"/>
        <v>413093477.5</v>
      </c>
    </row>
    <row r="14" spans="1:15" ht="19.5" customHeight="1">
      <c r="A14" s="4" t="s">
        <v>6</v>
      </c>
      <c r="B14" s="5">
        <v>793</v>
      </c>
      <c r="C14" s="5">
        <v>814732601.1199999</v>
      </c>
      <c r="D14" s="5">
        <v>109</v>
      </c>
      <c r="E14" s="5">
        <v>56494335</v>
      </c>
      <c r="F14" s="5">
        <v>29</v>
      </c>
      <c r="G14" s="5">
        <v>49275000</v>
      </c>
      <c r="H14" s="5">
        <v>3</v>
      </c>
      <c r="I14" s="5">
        <v>2768750</v>
      </c>
      <c r="J14" s="5">
        <v>2</v>
      </c>
      <c r="K14" s="5">
        <v>400000</v>
      </c>
      <c r="L14" s="5">
        <v>245</v>
      </c>
      <c r="M14" s="5">
        <v>170149893.51999998</v>
      </c>
      <c r="N14" s="7">
        <f t="shared" si="0"/>
        <v>1181</v>
      </c>
      <c r="O14" s="7">
        <f t="shared" si="1"/>
        <v>1093820579.6399999</v>
      </c>
    </row>
    <row r="15" spans="1:15" ht="19.5" customHeight="1">
      <c r="A15" s="6" t="s">
        <v>9</v>
      </c>
      <c r="B15" s="7">
        <v>100</v>
      </c>
      <c r="C15" s="7">
        <v>101857144</v>
      </c>
      <c r="D15" s="7">
        <v>3</v>
      </c>
      <c r="E15" s="7">
        <v>3304944</v>
      </c>
      <c r="F15" s="7">
        <v>6</v>
      </c>
      <c r="G15" s="7">
        <v>10825000</v>
      </c>
      <c r="H15" s="7">
        <v>0</v>
      </c>
      <c r="I15" s="7">
        <v>0</v>
      </c>
      <c r="J15" s="7">
        <v>0</v>
      </c>
      <c r="K15" s="7">
        <v>0</v>
      </c>
      <c r="L15" s="7">
        <v>12</v>
      </c>
      <c r="M15" s="7">
        <v>64853500</v>
      </c>
      <c r="N15" s="5">
        <f t="shared" si="0"/>
        <v>121</v>
      </c>
      <c r="O15" s="5">
        <f t="shared" si="1"/>
        <v>180840588</v>
      </c>
    </row>
    <row r="16" spans="1:15" ht="19.5" customHeight="1">
      <c r="A16" s="6" t="s">
        <v>34</v>
      </c>
      <c r="B16" s="7">
        <v>82</v>
      </c>
      <c r="C16" s="7">
        <v>162070851</v>
      </c>
      <c r="D16" s="7">
        <v>4</v>
      </c>
      <c r="E16" s="7">
        <v>8120000</v>
      </c>
      <c r="F16" s="7">
        <v>11</v>
      </c>
      <c r="G16" s="7">
        <v>19300000</v>
      </c>
      <c r="H16" s="7">
        <v>0</v>
      </c>
      <c r="I16" s="7">
        <v>0</v>
      </c>
      <c r="J16" s="7">
        <v>2</v>
      </c>
      <c r="K16" s="7">
        <v>400000</v>
      </c>
      <c r="L16" s="7">
        <v>22</v>
      </c>
      <c r="M16" s="7">
        <v>10050010</v>
      </c>
      <c r="N16" s="7">
        <f t="shared" si="0"/>
        <v>121</v>
      </c>
      <c r="O16" s="7">
        <f t="shared" si="1"/>
        <v>199940861</v>
      </c>
    </row>
    <row r="17" spans="1:15" ht="19.5" customHeight="1">
      <c r="A17" s="6" t="s">
        <v>11</v>
      </c>
      <c r="B17" s="7">
        <v>55</v>
      </c>
      <c r="C17" s="7">
        <v>28948000</v>
      </c>
      <c r="D17" s="7">
        <v>45</v>
      </c>
      <c r="E17" s="7">
        <v>14800000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101</v>
      </c>
      <c r="M17" s="7">
        <v>28025881.85</v>
      </c>
      <c r="N17" s="7">
        <f t="shared" si="0"/>
        <v>201</v>
      </c>
      <c r="O17" s="7">
        <f t="shared" si="1"/>
        <v>71773881.85</v>
      </c>
    </row>
    <row r="18" spans="1:15" ht="19.5" customHeight="1">
      <c r="A18" s="6" t="s">
        <v>10</v>
      </c>
      <c r="B18" s="7">
        <v>159</v>
      </c>
      <c r="C18" s="7">
        <v>138644704.95</v>
      </c>
      <c r="D18" s="7">
        <v>3</v>
      </c>
      <c r="E18" s="7">
        <v>1430000</v>
      </c>
      <c r="F18" s="7">
        <v>4</v>
      </c>
      <c r="G18" s="7">
        <v>4050000</v>
      </c>
      <c r="H18" s="7">
        <v>1</v>
      </c>
      <c r="I18" s="7">
        <v>1000000</v>
      </c>
      <c r="J18" s="7">
        <v>0</v>
      </c>
      <c r="K18" s="7">
        <v>0</v>
      </c>
      <c r="L18" s="7">
        <v>55</v>
      </c>
      <c r="M18" s="7">
        <v>23764602</v>
      </c>
      <c r="N18" s="7">
        <f t="shared" si="0"/>
        <v>222</v>
      </c>
      <c r="O18" s="7">
        <f t="shared" si="1"/>
        <v>168889306.95</v>
      </c>
    </row>
    <row r="19" spans="1:15" ht="19.5" customHeight="1">
      <c r="A19" s="6" t="s">
        <v>7</v>
      </c>
      <c r="B19" s="7">
        <v>353</v>
      </c>
      <c r="C19" s="7">
        <v>363164748.15</v>
      </c>
      <c r="D19" s="7">
        <v>17</v>
      </c>
      <c r="E19" s="7">
        <v>13389391</v>
      </c>
      <c r="F19" s="7">
        <v>3</v>
      </c>
      <c r="G19" s="7">
        <v>5700000</v>
      </c>
      <c r="H19" s="7">
        <v>2</v>
      </c>
      <c r="I19" s="7">
        <v>1768750</v>
      </c>
      <c r="J19" s="7">
        <v>0</v>
      </c>
      <c r="K19" s="7">
        <v>0</v>
      </c>
      <c r="L19" s="7">
        <v>26</v>
      </c>
      <c r="M19" s="7">
        <v>13534699.67</v>
      </c>
      <c r="N19" s="7">
        <f t="shared" si="0"/>
        <v>401</v>
      </c>
      <c r="O19" s="7">
        <f t="shared" si="1"/>
        <v>397557588.82</v>
      </c>
    </row>
    <row r="20" spans="1:15" ht="19.5" customHeight="1">
      <c r="A20" s="6" t="s">
        <v>12</v>
      </c>
      <c r="B20" s="7">
        <v>44</v>
      </c>
      <c r="C20" s="7">
        <v>20047153.02</v>
      </c>
      <c r="D20" s="7">
        <v>37</v>
      </c>
      <c r="E20" s="7">
        <v>15450000</v>
      </c>
      <c r="F20" s="7">
        <v>5</v>
      </c>
      <c r="G20" s="7">
        <v>9400000</v>
      </c>
      <c r="H20" s="7">
        <v>0</v>
      </c>
      <c r="I20" s="7">
        <v>0</v>
      </c>
      <c r="J20" s="7">
        <v>0</v>
      </c>
      <c r="K20" s="7">
        <v>0</v>
      </c>
      <c r="L20" s="7">
        <v>29</v>
      </c>
      <c r="M20" s="7">
        <v>29921200</v>
      </c>
      <c r="N20" s="7">
        <f t="shared" si="0"/>
        <v>115</v>
      </c>
      <c r="O20" s="7">
        <f t="shared" si="1"/>
        <v>74818353.02</v>
      </c>
    </row>
    <row r="21" spans="1:15" ht="19.5" customHeight="1">
      <c r="A21" s="4" t="s">
        <v>13</v>
      </c>
      <c r="B21" s="5">
        <v>1676</v>
      </c>
      <c r="C21" s="5">
        <v>1376654200.47</v>
      </c>
      <c r="D21" s="5">
        <v>85</v>
      </c>
      <c r="E21" s="5">
        <v>99258019.55</v>
      </c>
      <c r="F21" s="5">
        <v>13</v>
      </c>
      <c r="G21" s="5">
        <v>9180000</v>
      </c>
      <c r="H21" s="5">
        <v>6</v>
      </c>
      <c r="I21" s="5">
        <v>4300000</v>
      </c>
      <c r="J21" s="5">
        <v>2</v>
      </c>
      <c r="K21" s="5">
        <v>600000</v>
      </c>
      <c r="L21" s="5">
        <v>192</v>
      </c>
      <c r="M21" s="5">
        <v>60605315.70999999</v>
      </c>
      <c r="N21" s="7">
        <f t="shared" si="0"/>
        <v>1974</v>
      </c>
      <c r="O21" s="7">
        <f t="shared" si="1"/>
        <v>1550597535.73</v>
      </c>
    </row>
    <row r="22" spans="1:15" ht="19.5" customHeight="1">
      <c r="A22" s="6" t="s">
        <v>19</v>
      </c>
      <c r="B22" s="7">
        <v>657</v>
      </c>
      <c r="C22" s="7">
        <v>433687724.26</v>
      </c>
      <c r="D22" s="7">
        <v>4</v>
      </c>
      <c r="E22" s="7">
        <v>2519760</v>
      </c>
      <c r="F22" s="7">
        <v>2</v>
      </c>
      <c r="G22" s="7">
        <v>1300000</v>
      </c>
      <c r="H22" s="7">
        <v>3</v>
      </c>
      <c r="I22" s="7">
        <v>2200000</v>
      </c>
      <c r="J22" s="7">
        <v>0</v>
      </c>
      <c r="K22" s="7">
        <v>0</v>
      </c>
      <c r="L22" s="7">
        <v>13</v>
      </c>
      <c r="M22" s="7">
        <v>4057305</v>
      </c>
      <c r="N22" s="5">
        <f t="shared" si="0"/>
        <v>679</v>
      </c>
      <c r="O22" s="5">
        <f t="shared" si="1"/>
        <v>443764789.26</v>
      </c>
    </row>
    <row r="23" spans="1:15" ht="19.5" customHeight="1">
      <c r="A23" s="6" t="s">
        <v>17</v>
      </c>
      <c r="B23" s="7">
        <v>280</v>
      </c>
      <c r="C23" s="7">
        <v>218161661.74</v>
      </c>
      <c r="D23" s="7">
        <v>9</v>
      </c>
      <c r="E23" s="7">
        <v>5869831.55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18</v>
      </c>
      <c r="M23" s="7">
        <v>3522525</v>
      </c>
      <c r="N23" s="7">
        <f t="shared" si="0"/>
        <v>307</v>
      </c>
      <c r="O23" s="7">
        <f t="shared" si="1"/>
        <v>227554018.29000002</v>
      </c>
    </row>
    <row r="24" spans="1:15" ht="19.5" customHeight="1">
      <c r="A24" s="6" t="s">
        <v>18</v>
      </c>
      <c r="B24" s="7">
        <v>135</v>
      </c>
      <c r="C24" s="7">
        <v>36254000</v>
      </c>
      <c r="D24" s="7">
        <v>13</v>
      </c>
      <c r="E24" s="7">
        <v>7472000</v>
      </c>
      <c r="F24" s="7">
        <v>0</v>
      </c>
      <c r="G24" s="7">
        <v>0</v>
      </c>
      <c r="H24" s="7">
        <v>1</v>
      </c>
      <c r="I24" s="7">
        <v>200000</v>
      </c>
      <c r="J24" s="7">
        <v>0</v>
      </c>
      <c r="K24" s="7">
        <v>0</v>
      </c>
      <c r="L24" s="7">
        <v>74</v>
      </c>
      <c r="M24" s="7">
        <v>24299534.05</v>
      </c>
      <c r="N24" s="7">
        <f t="shared" si="0"/>
        <v>223</v>
      </c>
      <c r="O24" s="7">
        <f t="shared" si="1"/>
        <v>68225534.05</v>
      </c>
    </row>
    <row r="25" spans="1:15" ht="19.5" customHeight="1">
      <c r="A25" s="6" t="s">
        <v>20</v>
      </c>
      <c r="B25" s="7">
        <v>188</v>
      </c>
      <c r="C25" s="7">
        <v>87634451.47</v>
      </c>
      <c r="D25" s="7">
        <v>40</v>
      </c>
      <c r="E25" s="7">
        <v>49943928</v>
      </c>
      <c r="F25" s="7">
        <v>1</v>
      </c>
      <c r="G25" s="7">
        <v>1000000</v>
      </c>
      <c r="H25" s="7">
        <v>0</v>
      </c>
      <c r="I25" s="7">
        <v>0</v>
      </c>
      <c r="J25" s="7">
        <v>2</v>
      </c>
      <c r="K25" s="7">
        <v>600000</v>
      </c>
      <c r="L25" s="7">
        <v>26</v>
      </c>
      <c r="M25" s="7">
        <v>9647190</v>
      </c>
      <c r="N25" s="7">
        <f t="shared" si="0"/>
        <v>257</v>
      </c>
      <c r="O25" s="7">
        <f t="shared" si="1"/>
        <v>148825569.47</v>
      </c>
    </row>
    <row r="26" spans="1:15" ht="19.5" customHeight="1">
      <c r="A26" s="6" t="s">
        <v>16</v>
      </c>
      <c r="B26" s="7">
        <v>210</v>
      </c>
      <c r="C26" s="7">
        <v>120202821</v>
      </c>
      <c r="D26" s="7">
        <v>10</v>
      </c>
      <c r="E26" s="7">
        <v>14802500</v>
      </c>
      <c r="F26" s="7">
        <v>7</v>
      </c>
      <c r="G26" s="7">
        <v>5300000</v>
      </c>
      <c r="H26" s="7">
        <v>1</v>
      </c>
      <c r="I26" s="7">
        <v>1300000</v>
      </c>
      <c r="J26" s="7">
        <v>0</v>
      </c>
      <c r="K26" s="7">
        <v>0</v>
      </c>
      <c r="L26" s="7">
        <v>31</v>
      </c>
      <c r="M26" s="7">
        <v>11384322</v>
      </c>
      <c r="N26" s="7">
        <f t="shared" si="0"/>
        <v>259</v>
      </c>
      <c r="O26" s="7">
        <f t="shared" si="1"/>
        <v>152989643</v>
      </c>
    </row>
    <row r="27" spans="1:15" ht="19.5" customHeight="1">
      <c r="A27" s="6" t="s">
        <v>14</v>
      </c>
      <c r="B27" s="7">
        <v>206</v>
      </c>
      <c r="C27" s="7">
        <v>480713542</v>
      </c>
      <c r="D27" s="7">
        <v>9</v>
      </c>
      <c r="E27" s="7">
        <v>18650000</v>
      </c>
      <c r="F27" s="7">
        <v>3</v>
      </c>
      <c r="G27" s="7">
        <v>1580000</v>
      </c>
      <c r="H27" s="7">
        <v>1</v>
      </c>
      <c r="I27" s="7">
        <v>600000</v>
      </c>
      <c r="J27" s="7">
        <v>0</v>
      </c>
      <c r="K27" s="7">
        <v>0</v>
      </c>
      <c r="L27" s="7">
        <v>30</v>
      </c>
      <c r="M27" s="7">
        <v>7694439.66</v>
      </c>
      <c r="N27" s="7">
        <f t="shared" si="0"/>
        <v>249</v>
      </c>
      <c r="O27" s="7">
        <f t="shared" si="1"/>
        <v>509237981.66</v>
      </c>
    </row>
    <row r="28" spans="1:15" ht="19.5" customHeight="1">
      <c r="A28" s="4" t="s">
        <v>21</v>
      </c>
      <c r="B28" s="5">
        <v>624</v>
      </c>
      <c r="C28" s="5">
        <v>1238585317.9</v>
      </c>
      <c r="D28" s="5">
        <v>42</v>
      </c>
      <c r="E28" s="5">
        <v>154450878</v>
      </c>
      <c r="F28" s="5">
        <v>101</v>
      </c>
      <c r="G28" s="5">
        <v>107162701</v>
      </c>
      <c r="H28" s="5">
        <v>2</v>
      </c>
      <c r="I28" s="5">
        <v>884058</v>
      </c>
      <c r="J28" s="5">
        <v>0</v>
      </c>
      <c r="K28" s="5">
        <v>0</v>
      </c>
      <c r="L28" s="5">
        <v>131</v>
      </c>
      <c r="M28" s="5">
        <v>74370866.13</v>
      </c>
      <c r="N28" s="7">
        <f t="shared" si="0"/>
        <v>900</v>
      </c>
      <c r="O28" s="7">
        <f t="shared" si="1"/>
        <v>1575453821.0300002</v>
      </c>
    </row>
    <row r="29" spans="1:15" ht="19.5" customHeight="1">
      <c r="A29" s="6" t="s">
        <v>27</v>
      </c>
      <c r="B29" s="7">
        <v>82</v>
      </c>
      <c r="C29" s="7">
        <v>399366777.9</v>
      </c>
      <c r="D29" s="7">
        <v>7</v>
      </c>
      <c r="E29" s="7">
        <v>5230000</v>
      </c>
      <c r="F29" s="7">
        <v>14</v>
      </c>
      <c r="G29" s="7">
        <v>16275000</v>
      </c>
      <c r="H29" s="7">
        <v>1</v>
      </c>
      <c r="I29" s="7">
        <v>800000</v>
      </c>
      <c r="J29" s="7">
        <v>0</v>
      </c>
      <c r="K29" s="7">
        <v>0</v>
      </c>
      <c r="L29" s="7">
        <v>40</v>
      </c>
      <c r="M29" s="7">
        <v>30858279.5</v>
      </c>
      <c r="N29" s="5">
        <f t="shared" si="0"/>
        <v>144</v>
      </c>
      <c r="O29" s="5">
        <f t="shared" si="1"/>
        <v>452530057.4</v>
      </c>
    </row>
    <row r="30" spans="1:15" ht="19.5" customHeight="1">
      <c r="A30" s="6" t="s">
        <v>26</v>
      </c>
      <c r="B30" s="7">
        <v>57</v>
      </c>
      <c r="C30" s="7">
        <v>23213000</v>
      </c>
      <c r="D30" s="7">
        <v>13</v>
      </c>
      <c r="E30" s="7">
        <v>92133000</v>
      </c>
      <c r="F30" s="7">
        <v>66</v>
      </c>
      <c r="G30" s="7">
        <v>66430000</v>
      </c>
      <c r="H30" s="7">
        <v>0</v>
      </c>
      <c r="I30" s="7">
        <v>0</v>
      </c>
      <c r="J30" s="7">
        <v>0</v>
      </c>
      <c r="K30" s="7">
        <v>0</v>
      </c>
      <c r="L30" s="7">
        <v>32</v>
      </c>
      <c r="M30" s="7">
        <v>18353704.3</v>
      </c>
      <c r="N30" s="7">
        <f t="shared" si="0"/>
        <v>168</v>
      </c>
      <c r="O30" s="7">
        <f t="shared" si="1"/>
        <v>200129704.3</v>
      </c>
    </row>
    <row r="31" spans="1:15" ht="19.5" customHeight="1">
      <c r="A31" s="6" t="s">
        <v>31</v>
      </c>
      <c r="B31" s="7">
        <v>47</v>
      </c>
      <c r="C31" s="7">
        <v>27562310</v>
      </c>
      <c r="D31" s="7">
        <v>11</v>
      </c>
      <c r="E31" s="7">
        <v>17513628</v>
      </c>
      <c r="F31" s="7">
        <v>2</v>
      </c>
      <c r="G31" s="7">
        <v>819701</v>
      </c>
      <c r="H31" s="7">
        <v>1</v>
      </c>
      <c r="I31" s="7">
        <v>84058</v>
      </c>
      <c r="J31" s="7">
        <v>0</v>
      </c>
      <c r="K31" s="7">
        <v>0</v>
      </c>
      <c r="L31" s="7">
        <v>12</v>
      </c>
      <c r="M31" s="7">
        <v>4330018</v>
      </c>
      <c r="N31" s="7">
        <f t="shared" si="0"/>
        <v>73</v>
      </c>
      <c r="O31" s="7">
        <f t="shared" si="1"/>
        <v>50309715</v>
      </c>
    </row>
    <row r="32" spans="1:15" ht="19.5" customHeight="1">
      <c r="A32" s="6" t="s">
        <v>24</v>
      </c>
      <c r="B32" s="7">
        <v>279</v>
      </c>
      <c r="C32" s="7">
        <v>367108382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11</v>
      </c>
      <c r="M32" s="7">
        <v>6358100</v>
      </c>
      <c r="N32" s="7">
        <f t="shared" si="0"/>
        <v>290</v>
      </c>
      <c r="O32" s="7">
        <f t="shared" si="1"/>
        <v>373466482</v>
      </c>
    </row>
    <row r="33" spans="1:15" ht="19.5" customHeight="1">
      <c r="A33" s="6" t="s">
        <v>22</v>
      </c>
      <c r="B33" s="7">
        <v>159</v>
      </c>
      <c r="C33" s="7">
        <v>421334848</v>
      </c>
      <c r="D33" s="7">
        <v>11</v>
      </c>
      <c r="E33" s="7">
        <v>39574250</v>
      </c>
      <c r="F33" s="7">
        <v>19</v>
      </c>
      <c r="G33" s="7">
        <v>23638000</v>
      </c>
      <c r="H33" s="7">
        <v>0</v>
      </c>
      <c r="I33" s="7">
        <v>0</v>
      </c>
      <c r="J33" s="7">
        <v>0</v>
      </c>
      <c r="K33" s="7">
        <v>0</v>
      </c>
      <c r="L33" s="7">
        <v>36</v>
      </c>
      <c r="M33" s="7">
        <v>14470764.33</v>
      </c>
      <c r="N33" s="7">
        <f t="shared" si="0"/>
        <v>225</v>
      </c>
      <c r="O33" s="7">
        <f t="shared" si="1"/>
        <v>499017862.33</v>
      </c>
    </row>
    <row r="34" spans="1:15" ht="19.5" customHeight="1">
      <c r="A34" s="4" t="s">
        <v>28</v>
      </c>
      <c r="B34" s="5">
        <v>408</v>
      </c>
      <c r="C34" s="5">
        <v>560203015.1</v>
      </c>
      <c r="D34" s="5">
        <v>185</v>
      </c>
      <c r="E34" s="5">
        <v>136280435</v>
      </c>
      <c r="F34" s="5">
        <v>22</v>
      </c>
      <c r="G34" s="5">
        <v>22410500</v>
      </c>
      <c r="H34" s="5">
        <v>1</v>
      </c>
      <c r="I34" s="5">
        <v>750000</v>
      </c>
      <c r="J34" s="5">
        <v>3</v>
      </c>
      <c r="K34" s="5">
        <v>380000</v>
      </c>
      <c r="L34" s="5">
        <v>149</v>
      </c>
      <c r="M34" s="5">
        <v>81099987.93</v>
      </c>
      <c r="N34" s="7">
        <f t="shared" si="0"/>
        <v>768</v>
      </c>
      <c r="O34" s="7">
        <f t="shared" si="1"/>
        <v>801123938.03</v>
      </c>
    </row>
    <row r="35" spans="1:15" ht="19.5" customHeight="1">
      <c r="A35" s="6" t="s">
        <v>29</v>
      </c>
      <c r="B35" s="7">
        <v>27</v>
      </c>
      <c r="C35" s="7">
        <v>18945500</v>
      </c>
      <c r="D35" s="7">
        <v>77</v>
      </c>
      <c r="E35" s="7">
        <v>58144225</v>
      </c>
      <c r="F35" s="7">
        <v>1</v>
      </c>
      <c r="G35" s="7">
        <v>3000000</v>
      </c>
      <c r="H35" s="7">
        <v>0</v>
      </c>
      <c r="I35" s="7">
        <v>0</v>
      </c>
      <c r="J35" s="7">
        <v>0</v>
      </c>
      <c r="K35" s="7">
        <v>0</v>
      </c>
      <c r="L35" s="7">
        <v>8</v>
      </c>
      <c r="M35" s="7">
        <v>19809043.93</v>
      </c>
      <c r="N35" s="5">
        <f t="shared" si="0"/>
        <v>113</v>
      </c>
      <c r="O35" s="5">
        <f t="shared" si="1"/>
        <v>99898768.93</v>
      </c>
    </row>
    <row r="36" spans="1:15" ht="19.5" customHeight="1">
      <c r="A36" s="6" t="s">
        <v>52</v>
      </c>
      <c r="B36" s="7">
        <v>60</v>
      </c>
      <c r="C36" s="7">
        <v>69550142</v>
      </c>
      <c r="D36" s="7">
        <v>20</v>
      </c>
      <c r="E36" s="7">
        <v>9423700</v>
      </c>
      <c r="F36" s="7">
        <v>2</v>
      </c>
      <c r="G36" s="7">
        <v>1400000</v>
      </c>
      <c r="H36" s="7">
        <v>0</v>
      </c>
      <c r="I36" s="7">
        <v>0</v>
      </c>
      <c r="J36" s="7">
        <v>2</v>
      </c>
      <c r="K36" s="7">
        <v>280000</v>
      </c>
      <c r="L36" s="7">
        <v>8</v>
      </c>
      <c r="M36" s="7">
        <v>3924800</v>
      </c>
      <c r="N36" s="7">
        <f t="shared" si="0"/>
        <v>92</v>
      </c>
      <c r="O36" s="7">
        <f t="shared" si="1"/>
        <v>84578642</v>
      </c>
    </row>
    <row r="37" spans="1:15" ht="19.5" customHeight="1">
      <c r="A37" s="6" t="s">
        <v>32</v>
      </c>
      <c r="B37" s="7">
        <v>80</v>
      </c>
      <c r="C37" s="7">
        <v>29738649</v>
      </c>
      <c r="D37" s="7">
        <v>56</v>
      </c>
      <c r="E37" s="7">
        <v>45863090</v>
      </c>
      <c r="F37" s="7">
        <v>16</v>
      </c>
      <c r="G37" s="7">
        <v>11010500</v>
      </c>
      <c r="H37" s="7">
        <v>1</v>
      </c>
      <c r="I37" s="7">
        <v>750000</v>
      </c>
      <c r="J37" s="7">
        <v>1</v>
      </c>
      <c r="K37" s="7">
        <v>100000</v>
      </c>
      <c r="L37" s="7">
        <v>105</v>
      </c>
      <c r="M37" s="7">
        <v>47529383</v>
      </c>
      <c r="N37" s="7">
        <f t="shared" si="0"/>
        <v>259</v>
      </c>
      <c r="O37" s="7">
        <f t="shared" si="1"/>
        <v>134991622</v>
      </c>
    </row>
    <row r="38" spans="1:15" ht="19.5" customHeight="1">
      <c r="A38" s="6" t="s">
        <v>47</v>
      </c>
      <c r="B38" s="7">
        <v>159</v>
      </c>
      <c r="C38" s="7">
        <v>390586824.1</v>
      </c>
      <c r="D38" s="7">
        <v>7</v>
      </c>
      <c r="E38" s="7">
        <v>5077000</v>
      </c>
      <c r="F38" s="7">
        <v>2</v>
      </c>
      <c r="G38" s="7">
        <v>4500000</v>
      </c>
      <c r="H38" s="7">
        <v>0</v>
      </c>
      <c r="I38" s="7">
        <v>0</v>
      </c>
      <c r="J38" s="7">
        <v>0</v>
      </c>
      <c r="K38" s="7">
        <v>0</v>
      </c>
      <c r="L38" s="7">
        <v>8</v>
      </c>
      <c r="M38" s="7">
        <v>3092000</v>
      </c>
      <c r="N38" s="7">
        <f t="shared" si="0"/>
        <v>176</v>
      </c>
      <c r="O38" s="7">
        <f t="shared" si="1"/>
        <v>403255824.1</v>
      </c>
    </row>
    <row r="39" spans="1:15" ht="19.5" customHeight="1">
      <c r="A39" s="6" t="s">
        <v>30</v>
      </c>
      <c r="B39" s="7">
        <v>82</v>
      </c>
      <c r="C39" s="7">
        <v>51381900</v>
      </c>
      <c r="D39" s="7">
        <v>25</v>
      </c>
      <c r="E39" s="7">
        <v>17772420</v>
      </c>
      <c r="F39" s="7">
        <v>1</v>
      </c>
      <c r="G39" s="7">
        <v>2500000</v>
      </c>
      <c r="H39" s="7">
        <v>0</v>
      </c>
      <c r="I39" s="7">
        <v>0</v>
      </c>
      <c r="J39" s="7">
        <v>0</v>
      </c>
      <c r="K39" s="7">
        <v>0</v>
      </c>
      <c r="L39" s="7">
        <v>20</v>
      </c>
      <c r="M39" s="7">
        <v>6744761</v>
      </c>
      <c r="N39" s="7">
        <f t="shared" si="0"/>
        <v>128</v>
      </c>
      <c r="O39" s="7">
        <f t="shared" si="1"/>
        <v>78399081</v>
      </c>
    </row>
    <row r="40" spans="1:15" ht="19.5" customHeight="1">
      <c r="A40" s="4" t="s">
        <v>48</v>
      </c>
      <c r="B40" s="5">
        <v>529</v>
      </c>
      <c r="C40" s="5">
        <v>656402665.7900002</v>
      </c>
      <c r="D40" s="5">
        <v>30</v>
      </c>
      <c r="E40" s="5">
        <v>35906900</v>
      </c>
      <c r="F40" s="5">
        <v>32</v>
      </c>
      <c r="G40" s="5">
        <v>22312473</v>
      </c>
      <c r="H40" s="5">
        <v>12</v>
      </c>
      <c r="I40" s="5">
        <v>11700000</v>
      </c>
      <c r="J40" s="5">
        <v>1</v>
      </c>
      <c r="K40" s="5">
        <v>200000</v>
      </c>
      <c r="L40" s="5">
        <v>103</v>
      </c>
      <c r="M40" s="5">
        <v>112044239.15</v>
      </c>
      <c r="N40" s="7">
        <f t="shared" si="0"/>
        <v>707</v>
      </c>
      <c r="O40" s="7">
        <f t="shared" si="1"/>
        <v>838566277.9400002</v>
      </c>
    </row>
    <row r="41" spans="1:15" ht="19.5" customHeight="1">
      <c r="A41" s="6" t="s">
        <v>8</v>
      </c>
      <c r="B41" s="7">
        <v>117</v>
      </c>
      <c r="C41" s="7">
        <v>231170840.37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200000</v>
      </c>
      <c r="L41" s="7">
        <v>10</v>
      </c>
      <c r="M41" s="7">
        <v>3277400</v>
      </c>
      <c r="N41" s="5">
        <f t="shared" si="0"/>
        <v>128</v>
      </c>
      <c r="O41" s="5">
        <f t="shared" si="1"/>
        <v>234648240.37</v>
      </c>
    </row>
    <row r="42" spans="1:15" ht="19.5" customHeight="1">
      <c r="A42" s="6" t="s">
        <v>23</v>
      </c>
      <c r="B42" s="7">
        <v>78</v>
      </c>
      <c r="C42" s="7">
        <v>41357260.51</v>
      </c>
      <c r="D42" s="7">
        <v>12</v>
      </c>
      <c r="E42" s="7">
        <v>20250000</v>
      </c>
      <c r="F42" s="7">
        <v>6</v>
      </c>
      <c r="G42" s="7">
        <v>3350000</v>
      </c>
      <c r="H42" s="7">
        <v>10</v>
      </c>
      <c r="I42" s="7">
        <v>10100000</v>
      </c>
      <c r="J42" s="7">
        <v>0</v>
      </c>
      <c r="K42" s="7">
        <v>0</v>
      </c>
      <c r="L42" s="7">
        <v>29</v>
      </c>
      <c r="M42" s="7">
        <v>45085852.44</v>
      </c>
      <c r="N42" s="7">
        <f t="shared" si="0"/>
        <v>135</v>
      </c>
      <c r="O42" s="7">
        <f t="shared" si="1"/>
        <v>120143112.94999999</v>
      </c>
    </row>
    <row r="43" spans="1:15" ht="19.5" customHeight="1">
      <c r="A43" s="6" t="s">
        <v>69</v>
      </c>
      <c r="B43" s="7">
        <v>95</v>
      </c>
      <c r="C43" s="7">
        <v>69188440</v>
      </c>
      <c r="D43" s="7">
        <v>0</v>
      </c>
      <c r="E43" s="7">
        <v>0</v>
      </c>
      <c r="F43" s="7">
        <v>3</v>
      </c>
      <c r="G43" s="7">
        <v>5000000</v>
      </c>
      <c r="H43" s="7">
        <v>0</v>
      </c>
      <c r="I43" s="7">
        <v>0</v>
      </c>
      <c r="J43" s="7">
        <v>0</v>
      </c>
      <c r="K43" s="7">
        <v>0</v>
      </c>
      <c r="L43" s="7">
        <v>27</v>
      </c>
      <c r="M43" s="7">
        <v>38698015</v>
      </c>
      <c r="N43" s="7">
        <f t="shared" si="0"/>
        <v>125</v>
      </c>
      <c r="O43" s="7">
        <f t="shared" si="1"/>
        <v>112886455</v>
      </c>
    </row>
    <row r="44" spans="1:15" ht="19.5" customHeight="1">
      <c r="A44" s="6" t="s">
        <v>25</v>
      </c>
      <c r="B44" s="7">
        <v>37</v>
      </c>
      <c r="C44" s="7">
        <v>123742065</v>
      </c>
      <c r="D44" s="7">
        <v>2</v>
      </c>
      <c r="E44" s="7">
        <v>960000</v>
      </c>
      <c r="F44" s="7">
        <v>21</v>
      </c>
      <c r="G44" s="7">
        <v>13112473</v>
      </c>
      <c r="H44" s="7">
        <v>0</v>
      </c>
      <c r="I44" s="7">
        <v>0</v>
      </c>
      <c r="J44" s="7">
        <v>0</v>
      </c>
      <c r="K44" s="7">
        <v>0</v>
      </c>
      <c r="L44" s="7">
        <v>26</v>
      </c>
      <c r="M44" s="7">
        <v>11998374</v>
      </c>
      <c r="N44" s="7">
        <f t="shared" si="0"/>
        <v>86</v>
      </c>
      <c r="O44" s="7">
        <f t="shared" si="1"/>
        <v>149812912</v>
      </c>
    </row>
    <row r="45" spans="1:15" ht="19.5" customHeight="1">
      <c r="A45" s="6" t="s">
        <v>15</v>
      </c>
      <c r="B45" s="7">
        <v>202</v>
      </c>
      <c r="C45" s="7">
        <v>190944059.91000015</v>
      </c>
      <c r="D45" s="7">
        <v>16</v>
      </c>
      <c r="E45" s="7">
        <v>14696900</v>
      </c>
      <c r="F45" s="7">
        <v>2</v>
      </c>
      <c r="G45" s="7">
        <v>850000</v>
      </c>
      <c r="H45" s="7">
        <v>2</v>
      </c>
      <c r="I45" s="7">
        <v>1600000</v>
      </c>
      <c r="J45" s="7">
        <v>0</v>
      </c>
      <c r="K45" s="7">
        <v>0</v>
      </c>
      <c r="L45" s="7">
        <v>11</v>
      </c>
      <c r="M45" s="7">
        <v>12984597.71</v>
      </c>
      <c r="N45" s="7">
        <f t="shared" si="0"/>
        <v>233</v>
      </c>
      <c r="O45" s="7">
        <f t="shared" si="1"/>
        <v>221075557.62000015</v>
      </c>
    </row>
    <row r="46" spans="1:15" ht="19.5" customHeight="1">
      <c r="A46" s="12" t="s">
        <v>33</v>
      </c>
      <c r="B46" s="13">
        <f>B8+B14+B21+B28+B34+B40</f>
        <v>4893</v>
      </c>
      <c r="C46" s="13">
        <f aca="true" t="shared" si="2" ref="C46:O46">C8+C14+C21+C28+C34+C40</f>
        <v>5229550687.38</v>
      </c>
      <c r="D46" s="13">
        <f t="shared" si="2"/>
        <v>684</v>
      </c>
      <c r="E46" s="13">
        <f t="shared" si="2"/>
        <v>864531696.55</v>
      </c>
      <c r="F46" s="13">
        <f t="shared" si="2"/>
        <v>254</v>
      </c>
      <c r="G46" s="13">
        <f t="shared" si="2"/>
        <v>319502674</v>
      </c>
      <c r="H46" s="13">
        <f t="shared" si="2"/>
        <v>30</v>
      </c>
      <c r="I46" s="13">
        <f t="shared" si="2"/>
        <v>24602808</v>
      </c>
      <c r="J46" s="13">
        <f t="shared" si="2"/>
        <v>12</v>
      </c>
      <c r="K46" s="13">
        <f t="shared" si="2"/>
        <v>3025300</v>
      </c>
      <c r="L46" s="13">
        <f t="shared" si="2"/>
        <v>1161</v>
      </c>
      <c r="M46" s="13">
        <f t="shared" si="2"/>
        <v>1084936579.44</v>
      </c>
      <c r="N46" s="13">
        <f t="shared" si="2"/>
        <v>7034</v>
      </c>
      <c r="O46" s="13">
        <f t="shared" si="2"/>
        <v>7526149745.37</v>
      </c>
    </row>
  </sheetData>
  <sheetProtection/>
  <mergeCells count="11">
    <mergeCell ref="D6:E6"/>
    <mergeCell ref="D5:K5"/>
    <mergeCell ref="N6:O6"/>
    <mergeCell ref="A1:O1"/>
    <mergeCell ref="A2:O2"/>
    <mergeCell ref="A3:O3"/>
    <mergeCell ref="F6:G6"/>
    <mergeCell ref="H6:I6"/>
    <mergeCell ref="J6:K6"/>
    <mergeCell ref="L6:M6"/>
    <mergeCell ref="B6:C6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46" r:id="rId2"/>
  <headerFooter alignWithMargins="0">
    <oddFooter>&amp;LPlaneación Estratégica - Sección Estadística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zoomScale="55" zoomScaleNormal="55" zoomScaleSheetLayoutView="50" zoomScalePageLayoutView="0" workbookViewId="0" topLeftCell="A28">
      <selection activeCell="R35" sqref="R35:S35"/>
    </sheetView>
  </sheetViews>
  <sheetFormatPr defaultColWidth="11.421875" defaultRowHeight="30" customHeight="1"/>
  <cols>
    <col min="1" max="1" width="50.57421875" style="50" bestFit="1" customWidth="1"/>
    <col min="2" max="2" width="24.57421875" style="50" customWidth="1"/>
    <col min="3" max="3" width="19.57421875" style="50" bestFit="1" customWidth="1"/>
    <col min="4" max="4" width="18.57421875" style="50" bestFit="1" customWidth="1"/>
    <col min="5" max="5" width="24.57421875" style="50" bestFit="1" customWidth="1"/>
    <col min="6" max="6" width="19.57421875" style="50" bestFit="1" customWidth="1"/>
    <col min="7" max="7" width="18.00390625" style="50" bestFit="1" customWidth="1"/>
    <col min="8" max="8" width="15.7109375" style="50" bestFit="1" customWidth="1"/>
    <col min="9" max="9" width="19.57421875" style="50" bestFit="1" customWidth="1"/>
    <col min="10" max="10" width="23.140625" style="110" bestFit="1" customWidth="1"/>
    <col min="11" max="11" width="27.7109375" style="111" bestFit="1" customWidth="1"/>
    <col min="12" max="12" width="26.421875" style="50" bestFit="1" customWidth="1"/>
    <col min="13" max="13" width="13.421875" style="50" bestFit="1" customWidth="1"/>
    <col min="14" max="14" width="17.7109375" style="50" bestFit="1" customWidth="1"/>
    <col min="15" max="15" width="27.00390625" style="50" bestFit="1" customWidth="1"/>
    <col min="16" max="16" width="13.421875" style="50" bestFit="1" customWidth="1"/>
    <col min="17" max="17" width="17.7109375" style="50" bestFit="1" customWidth="1"/>
    <col min="18" max="18" width="3.8515625" style="50" bestFit="1" customWidth="1"/>
    <col min="19" max="19" width="11.421875" style="50" customWidth="1"/>
    <col min="20" max="20" width="3.8515625" style="50" bestFit="1" customWidth="1"/>
    <col min="21" max="16384" width="11.421875" style="50" customWidth="1"/>
  </cols>
  <sheetData>
    <row r="1" spans="1:11" s="47" customFormat="1" ht="30" customHeight="1">
      <c r="A1" s="237" t="s">
        <v>268</v>
      </c>
      <c r="B1" s="237"/>
      <c r="C1" s="237"/>
      <c r="D1" s="237"/>
      <c r="E1" s="237"/>
      <c r="F1" s="237"/>
      <c r="G1" s="237"/>
      <c r="H1" s="237"/>
      <c r="I1" s="237"/>
      <c r="J1" s="108"/>
      <c r="K1" s="109"/>
    </row>
    <row r="2" spans="1:11" s="47" customFormat="1" ht="30" customHeight="1">
      <c r="A2" s="221" t="s">
        <v>116</v>
      </c>
      <c r="B2" s="221"/>
      <c r="C2" s="221"/>
      <c r="D2" s="221"/>
      <c r="E2" s="221"/>
      <c r="F2" s="221"/>
      <c r="G2" s="221"/>
      <c r="H2" s="221"/>
      <c r="I2" s="221"/>
      <c r="J2" s="108"/>
      <c r="K2" s="109"/>
    </row>
    <row r="3" spans="1:9" ht="30" customHeight="1">
      <c r="A3" s="238"/>
      <c r="B3" s="238"/>
      <c r="C3" s="238"/>
      <c r="D3" s="238"/>
      <c r="E3" s="238"/>
      <c r="F3" s="238"/>
      <c r="G3" s="238"/>
      <c r="H3" s="238"/>
      <c r="I3" s="238"/>
    </row>
    <row r="4" spans="1:9" ht="30" customHeight="1">
      <c r="A4" s="234" t="s">
        <v>117</v>
      </c>
      <c r="B4" s="235" t="s">
        <v>118</v>
      </c>
      <c r="C4" s="235"/>
      <c r="D4" s="236" t="s">
        <v>55</v>
      </c>
      <c r="E4" s="236"/>
      <c r="F4" s="236"/>
      <c r="G4" s="236"/>
      <c r="H4" s="231" t="s">
        <v>84</v>
      </c>
      <c r="I4" s="231"/>
    </row>
    <row r="5" spans="1:9" ht="30" customHeight="1">
      <c r="A5" s="234"/>
      <c r="B5" s="194" t="s">
        <v>60</v>
      </c>
      <c r="C5" s="194" t="s">
        <v>119</v>
      </c>
      <c r="D5" s="194" t="s">
        <v>63</v>
      </c>
      <c r="E5" s="194" t="s">
        <v>60</v>
      </c>
      <c r="F5" s="194" t="s">
        <v>119</v>
      </c>
      <c r="G5" s="194" t="s">
        <v>61</v>
      </c>
      <c r="H5" s="194" t="s">
        <v>60</v>
      </c>
      <c r="I5" s="194" t="s">
        <v>119</v>
      </c>
    </row>
    <row r="6" spans="1:9" ht="30" customHeight="1">
      <c r="A6" s="234"/>
      <c r="B6" s="113" t="s">
        <v>120</v>
      </c>
      <c r="C6" s="113" t="s">
        <v>121</v>
      </c>
      <c r="D6" s="114" t="s">
        <v>0</v>
      </c>
      <c r="E6" s="113" t="s">
        <v>120</v>
      </c>
      <c r="F6" s="113" t="s">
        <v>121</v>
      </c>
      <c r="G6" s="113" t="s">
        <v>122</v>
      </c>
      <c r="H6" s="113" t="s">
        <v>120</v>
      </c>
      <c r="I6" s="113" t="s">
        <v>121</v>
      </c>
    </row>
    <row r="7" spans="1:9" ht="30" customHeight="1">
      <c r="A7" s="195" t="s">
        <v>123</v>
      </c>
      <c r="B7" s="196"/>
      <c r="C7" s="196"/>
      <c r="D7" s="196"/>
      <c r="E7" s="196"/>
      <c r="F7" s="196"/>
      <c r="G7" s="196"/>
      <c r="H7" s="196"/>
      <c r="I7" s="196"/>
    </row>
    <row r="8" spans="1:9" ht="30" customHeight="1">
      <c r="A8" s="6" t="s">
        <v>124</v>
      </c>
      <c r="B8" s="197">
        <v>653499575</v>
      </c>
      <c r="C8" s="197">
        <v>103072</v>
      </c>
      <c r="D8" s="197">
        <v>1685</v>
      </c>
      <c r="E8" s="197">
        <v>1105900366.5300002</v>
      </c>
      <c r="F8" s="197">
        <v>183137</v>
      </c>
      <c r="G8" s="197">
        <v>1717</v>
      </c>
      <c r="H8" s="116">
        <v>169.227404092803</v>
      </c>
      <c r="I8" s="116">
        <v>177.67871002794163</v>
      </c>
    </row>
    <row r="9" spans="1:9" ht="30" customHeight="1">
      <c r="A9" s="6" t="s">
        <v>125</v>
      </c>
      <c r="B9" s="197">
        <v>237150000</v>
      </c>
      <c r="C9" s="197">
        <v>0</v>
      </c>
      <c r="D9" s="197">
        <v>39</v>
      </c>
      <c r="E9" s="197">
        <v>626963890</v>
      </c>
      <c r="F9" s="197">
        <v>0</v>
      </c>
      <c r="G9" s="197">
        <v>39</v>
      </c>
      <c r="H9" s="116">
        <v>264.3744001686696</v>
      </c>
      <c r="I9" s="116">
        <v>0</v>
      </c>
    </row>
    <row r="10" spans="1:9" ht="30" customHeight="1">
      <c r="A10" s="6" t="s">
        <v>129</v>
      </c>
      <c r="B10" s="197">
        <v>231520500</v>
      </c>
      <c r="C10" s="197">
        <v>44341</v>
      </c>
      <c r="D10" s="197">
        <v>697</v>
      </c>
      <c r="E10" s="197">
        <v>333649450</v>
      </c>
      <c r="F10" s="197">
        <v>54014</v>
      </c>
      <c r="G10" s="197">
        <v>697</v>
      </c>
      <c r="H10" s="116">
        <v>144.11227083562795</v>
      </c>
      <c r="I10" s="116">
        <v>121.81502446945265</v>
      </c>
    </row>
    <row r="11" spans="1:9" ht="30" customHeight="1">
      <c r="A11" s="6" t="s">
        <v>130</v>
      </c>
      <c r="B11" s="197">
        <v>237380000</v>
      </c>
      <c r="C11" s="197">
        <v>0</v>
      </c>
      <c r="D11" s="197">
        <v>20</v>
      </c>
      <c r="E11" s="197">
        <v>325785832.45000005</v>
      </c>
      <c r="F11" s="197">
        <v>0</v>
      </c>
      <c r="G11" s="197">
        <v>20</v>
      </c>
      <c r="H11" s="116">
        <v>137.2423255750274</v>
      </c>
      <c r="I11" s="116">
        <v>0</v>
      </c>
    </row>
    <row r="12" spans="1:9" ht="30" customHeight="1">
      <c r="A12" s="6" t="s">
        <v>133</v>
      </c>
      <c r="B12" s="197">
        <v>228985447.95</v>
      </c>
      <c r="C12" s="197">
        <v>22236</v>
      </c>
      <c r="D12" s="197">
        <v>326</v>
      </c>
      <c r="E12" s="197">
        <v>158206731</v>
      </c>
      <c r="F12" s="197">
        <v>48693</v>
      </c>
      <c r="G12" s="197">
        <v>326</v>
      </c>
      <c r="H12" s="116">
        <v>69.09029915060155</v>
      </c>
      <c r="I12" s="116">
        <v>218.98273070696172</v>
      </c>
    </row>
    <row r="13" spans="1:9" ht="30" customHeight="1">
      <c r="A13" s="6" t="s">
        <v>126</v>
      </c>
      <c r="B13" s="197">
        <v>184701437.11</v>
      </c>
      <c r="C13" s="197">
        <v>16700</v>
      </c>
      <c r="D13" s="197">
        <v>193</v>
      </c>
      <c r="E13" s="197">
        <v>200342677</v>
      </c>
      <c r="F13" s="197">
        <v>11530</v>
      </c>
      <c r="G13" s="197">
        <v>193</v>
      </c>
      <c r="H13" s="116">
        <v>108.46839100698753</v>
      </c>
      <c r="I13" s="116">
        <v>69.04191616766468</v>
      </c>
    </row>
    <row r="14" spans="1:9" ht="30" customHeight="1">
      <c r="A14" s="6" t="s">
        <v>127</v>
      </c>
      <c r="B14" s="197">
        <v>139687691.46</v>
      </c>
      <c r="C14" s="197">
        <v>11998</v>
      </c>
      <c r="D14" s="197">
        <v>146</v>
      </c>
      <c r="E14" s="197">
        <v>68633379</v>
      </c>
      <c r="F14" s="197">
        <v>7843</v>
      </c>
      <c r="G14" s="197">
        <v>146</v>
      </c>
      <c r="H14" s="116">
        <v>49.13344782396477</v>
      </c>
      <c r="I14" s="116">
        <v>65.36922820470078</v>
      </c>
    </row>
    <row r="15" spans="1:9" ht="30" customHeight="1">
      <c r="A15" s="6" t="s">
        <v>128</v>
      </c>
      <c r="B15" s="197">
        <v>8552000</v>
      </c>
      <c r="C15" s="197">
        <v>0</v>
      </c>
      <c r="D15" s="197">
        <v>1</v>
      </c>
      <c r="E15" s="197">
        <v>800000</v>
      </c>
      <c r="F15" s="197">
        <v>0</v>
      </c>
      <c r="G15" s="197">
        <v>1</v>
      </c>
      <c r="H15" s="116">
        <v>9.354536950420954</v>
      </c>
      <c r="I15" s="116">
        <v>0</v>
      </c>
    </row>
    <row r="16" spans="1:9" ht="30" customHeight="1">
      <c r="A16" s="6" t="s">
        <v>162</v>
      </c>
      <c r="B16" s="197">
        <v>115555012.96000001</v>
      </c>
      <c r="C16" s="197">
        <v>1766</v>
      </c>
      <c r="D16" s="197">
        <v>43</v>
      </c>
      <c r="E16" s="197">
        <v>134530000</v>
      </c>
      <c r="F16" s="197">
        <v>38371</v>
      </c>
      <c r="G16" s="197">
        <v>43</v>
      </c>
      <c r="H16" s="116">
        <v>116.42073896574982</v>
      </c>
      <c r="I16" s="116">
        <v>2172.763306908267</v>
      </c>
    </row>
    <row r="17" spans="1:9" ht="30" customHeight="1">
      <c r="A17" s="6" t="s">
        <v>163</v>
      </c>
      <c r="B17" s="197">
        <v>75831293.42</v>
      </c>
      <c r="C17" s="197">
        <v>31887</v>
      </c>
      <c r="D17" s="197">
        <v>36</v>
      </c>
      <c r="E17" s="197">
        <v>33321000</v>
      </c>
      <c r="F17" s="197">
        <v>8869</v>
      </c>
      <c r="G17" s="197">
        <v>36</v>
      </c>
      <c r="H17" s="116">
        <v>43.940962229732726</v>
      </c>
      <c r="I17" s="116">
        <v>27.813842631793523</v>
      </c>
    </row>
    <row r="18" spans="1:9" ht="30" customHeight="1">
      <c r="A18" s="6" t="s">
        <v>134</v>
      </c>
      <c r="B18" s="197">
        <v>72726000</v>
      </c>
      <c r="C18" s="197">
        <v>6327</v>
      </c>
      <c r="D18" s="197">
        <v>55</v>
      </c>
      <c r="E18" s="197">
        <v>65391330</v>
      </c>
      <c r="F18" s="197">
        <v>5053</v>
      </c>
      <c r="G18" s="197">
        <v>55</v>
      </c>
      <c r="H18" s="116">
        <v>89.91465225641448</v>
      </c>
      <c r="I18" s="116">
        <v>79.8640746009167</v>
      </c>
    </row>
    <row r="19" spans="1:9" ht="30" customHeight="1">
      <c r="A19" s="6" t="s">
        <v>164</v>
      </c>
      <c r="B19" s="197">
        <v>75171721.03999999</v>
      </c>
      <c r="C19" s="197">
        <v>2444</v>
      </c>
      <c r="D19" s="197">
        <v>102</v>
      </c>
      <c r="E19" s="197">
        <v>142618000</v>
      </c>
      <c r="F19" s="197">
        <v>2085</v>
      </c>
      <c r="G19" s="197">
        <v>102</v>
      </c>
      <c r="H19" s="116">
        <v>189.72294105666523</v>
      </c>
      <c r="I19" s="116">
        <v>85.31096563011457</v>
      </c>
    </row>
    <row r="20" spans="1:9" ht="30" customHeight="1">
      <c r="A20" s="6" t="s">
        <v>165</v>
      </c>
      <c r="B20" s="197">
        <v>54521876.4</v>
      </c>
      <c r="C20" s="197">
        <v>0</v>
      </c>
      <c r="D20" s="197">
        <v>125</v>
      </c>
      <c r="E20" s="197">
        <v>55713000</v>
      </c>
      <c r="F20" s="197">
        <v>2174</v>
      </c>
      <c r="G20" s="197">
        <v>125</v>
      </c>
      <c r="H20" s="116">
        <v>102.18467095897677</v>
      </c>
      <c r="I20" s="116">
        <v>0</v>
      </c>
    </row>
    <row r="21" spans="1:9" ht="30" customHeight="1">
      <c r="A21" s="6" t="s">
        <v>166</v>
      </c>
      <c r="B21" s="197">
        <v>71693500</v>
      </c>
      <c r="C21" s="197">
        <v>8814</v>
      </c>
      <c r="D21" s="197">
        <v>155</v>
      </c>
      <c r="E21" s="197">
        <v>195296000</v>
      </c>
      <c r="F21" s="197">
        <v>21750</v>
      </c>
      <c r="G21" s="197">
        <v>155</v>
      </c>
      <c r="H21" s="116">
        <v>272.4040533660653</v>
      </c>
      <c r="I21" s="116">
        <v>246.76650782845476</v>
      </c>
    </row>
    <row r="22" spans="1:9" ht="30" customHeight="1">
      <c r="A22" s="6" t="s">
        <v>136</v>
      </c>
      <c r="B22" s="197">
        <v>2900000</v>
      </c>
      <c r="C22" s="197">
        <v>85</v>
      </c>
      <c r="D22" s="197">
        <v>46</v>
      </c>
      <c r="E22" s="197">
        <v>39763348</v>
      </c>
      <c r="F22" s="197">
        <v>1717</v>
      </c>
      <c r="G22" s="197">
        <v>46</v>
      </c>
      <c r="H22" s="116">
        <v>1371.1499310344827</v>
      </c>
      <c r="I22" s="116">
        <v>2020</v>
      </c>
    </row>
    <row r="23" spans="1:9" ht="30" customHeight="1">
      <c r="A23" s="6" t="s">
        <v>131</v>
      </c>
      <c r="B23" s="197">
        <v>21300000</v>
      </c>
      <c r="C23" s="197">
        <v>5300</v>
      </c>
      <c r="D23" s="197">
        <v>18</v>
      </c>
      <c r="E23" s="197">
        <v>4587000</v>
      </c>
      <c r="F23" s="197">
        <v>1051</v>
      </c>
      <c r="G23" s="197">
        <v>18</v>
      </c>
      <c r="H23" s="116">
        <v>21.535211267605632</v>
      </c>
      <c r="I23" s="116">
        <v>19.830188679245282</v>
      </c>
    </row>
    <row r="24" spans="1:9" ht="30" customHeight="1">
      <c r="A24" s="6" t="s">
        <v>132</v>
      </c>
      <c r="B24" s="197">
        <v>12500000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16">
        <v>0</v>
      </c>
      <c r="I24" s="116">
        <v>0</v>
      </c>
    </row>
    <row r="25" spans="1:9" ht="30" customHeight="1">
      <c r="A25" s="6" t="s">
        <v>135</v>
      </c>
      <c r="B25" s="197">
        <v>37333354.64</v>
      </c>
      <c r="C25" s="197">
        <v>12759</v>
      </c>
      <c r="D25" s="197">
        <v>87</v>
      </c>
      <c r="E25" s="197">
        <v>22829500</v>
      </c>
      <c r="F25" s="197">
        <v>4287</v>
      </c>
      <c r="G25" s="197">
        <v>87</v>
      </c>
      <c r="H25" s="116">
        <v>61.15041152915799</v>
      </c>
      <c r="I25" s="116">
        <v>33.59981189748413</v>
      </c>
    </row>
    <row r="26" spans="1:9" ht="30" customHeight="1">
      <c r="A26" s="6" t="s">
        <v>139</v>
      </c>
      <c r="B26" s="197">
        <v>6030000</v>
      </c>
      <c r="C26" s="197">
        <v>778</v>
      </c>
      <c r="D26" s="197">
        <v>38</v>
      </c>
      <c r="E26" s="197">
        <v>44014534.85</v>
      </c>
      <c r="F26" s="197">
        <v>3263</v>
      </c>
      <c r="G26" s="197">
        <v>65</v>
      </c>
      <c r="H26" s="116">
        <v>729.9259510779436</v>
      </c>
      <c r="I26" s="116">
        <v>419.4087403598972</v>
      </c>
    </row>
    <row r="27" spans="1:9" ht="30" customHeight="1">
      <c r="A27" s="6" t="s">
        <v>140</v>
      </c>
      <c r="B27" s="197">
        <v>16063000</v>
      </c>
      <c r="C27" s="197">
        <v>0</v>
      </c>
      <c r="D27" s="197">
        <v>45</v>
      </c>
      <c r="E27" s="197">
        <v>292965005</v>
      </c>
      <c r="F27" s="197">
        <v>0</v>
      </c>
      <c r="G27" s="197">
        <v>45</v>
      </c>
      <c r="H27" s="116">
        <v>1823.8498723775133</v>
      </c>
      <c r="I27" s="116">
        <v>0</v>
      </c>
    </row>
    <row r="28" spans="1:9" ht="30" customHeight="1">
      <c r="A28" s="6" t="s">
        <v>167</v>
      </c>
      <c r="B28" s="197">
        <v>0</v>
      </c>
      <c r="C28" s="197">
        <v>0</v>
      </c>
      <c r="D28" s="197">
        <v>64</v>
      </c>
      <c r="E28" s="197">
        <v>133800000</v>
      </c>
      <c r="F28" s="197">
        <v>896</v>
      </c>
      <c r="G28" s="197">
        <v>64</v>
      </c>
      <c r="H28" s="116">
        <v>0</v>
      </c>
      <c r="I28" s="116">
        <v>0</v>
      </c>
    </row>
    <row r="29" spans="1:9" ht="30" customHeight="1">
      <c r="A29" s="6" t="s">
        <v>137</v>
      </c>
      <c r="B29" s="197">
        <v>39991888</v>
      </c>
      <c r="C29" s="197">
        <v>20055</v>
      </c>
      <c r="D29" s="197">
        <v>57</v>
      </c>
      <c r="E29" s="197">
        <v>12921000</v>
      </c>
      <c r="F29" s="197">
        <v>1229</v>
      </c>
      <c r="G29" s="197">
        <v>57</v>
      </c>
      <c r="H29" s="116">
        <v>32.309052275801534</v>
      </c>
      <c r="I29" s="116">
        <v>6.1281475941161805</v>
      </c>
    </row>
    <row r="30" spans="1:9" ht="30" customHeight="1">
      <c r="A30" s="6" t="s">
        <v>168</v>
      </c>
      <c r="B30" s="197">
        <v>24210698.95</v>
      </c>
      <c r="C30" s="197">
        <v>2659</v>
      </c>
      <c r="D30" s="197">
        <v>67</v>
      </c>
      <c r="E30" s="197">
        <v>15335000</v>
      </c>
      <c r="F30" s="197">
        <v>1592</v>
      </c>
      <c r="G30" s="197">
        <v>67</v>
      </c>
      <c r="H30" s="116">
        <v>63.33976574435081</v>
      </c>
      <c r="I30" s="116">
        <v>59.87213238059421</v>
      </c>
    </row>
    <row r="31" spans="1:9" ht="30" customHeight="1">
      <c r="A31" s="6" t="s">
        <v>138</v>
      </c>
      <c r="B31" s="197">
        <v>7267000</v>
      </c>
      <c r="C31" s="197">
        <v>1490</v>
      </c>
      <c r="D31" s="197">
        <v>36</v>
      </c>
      <c r="E31" s="197">
        <v>11017112.5</v>
      </c>
      <c r="F31" s="197">
        <v>1669</v>
      </c>
      <c r="G31" s="197">
        <v>36</v>
      </c>
      <c r="H31" s="116">
        <v>151.60468556488235</v>
      </c>
      <c r="I31" s="116">
        <v>112.01342281879194</v>
      </c>
    </row>
    <row r="32" spans="1:9" ht="30" customHeight="1">
      <c r="A32" s="6" t="s">
        <v>169</v>
      </c>
      <c r="B32" s="197">
        <v>5824200</v>
      </c>
      <c r="C32" s="197">
        <v>2429</v>
      </c>
      <c r="D32" s="197">
        <v>17</v>
      </c>
      <c r="E32" s="197">
        <v>3167000</v>
      </c>
      <c r="F32" s="197">
        <v>995</v>
      </c>
      <c r="G32" s="197">
        <v>17</v>
      </c>
      <c r="H32" s="116">
        <v>54.37656673877957</v>
      </c>
      <c r="I32" s="116">
        <v>40.96335940716344</v>
      </c>
    </row>
    <row r="33" spans="1:9" ht="30" customHeight="1">
      <c r="A33" s="6" t="s">
        <v>170</v>
      </c>
      <c r="B33" s="197">
        <v>4717600</v>
      </c>
      <c r="C33" s="197">
        <v>980</v>
      </c>
      <c r="D33" s="197">
        <v>6</v>
      </c>
      <c r="E33" s="197">
        <v>784000</v>
      </c>
      <c r="F33" s="197">
        <v>213</v>
      </c>
      <c r="G33" s="197">
        <v>6</v>
      </c>
      <c r="H33" s="116">
        <v>16.618619637103613</v>
      </c>
      <c r="I33" s="116">
        <v>21.73469387755102</v>
      </c>
    </row>
    <row r="34" spans="1:9" ht="30" customHeight="1">
      <c r="A34" s="6" t="s">
        <v>141</v>
      </c>
      <c r="B34" s="197">
        <v>12275000</v>
      </c>
      <c r="C34" s="197">
        <v>0</v>
      </c>
      <c r="D34" s="197">
        <v>9</v>
      </c>
      <c r="E34" s="197">
        <v>52479090.14</v>
      </c>
      <c r="F34" s="197">
        <v>52</v>
      </c>
      <c r="G34" s="197">
        <v>9</v>
      </c>
      <c r="H34" s="116">
        <v>427.52822924643584</v>
      </c>
      <c r="I34" s="116">
        <v>0</v>
      </c>
    </row>
    <row r="35" spans="1:9" ht="30" customHeight="1">
      <c r="A35" s="6" t="s">
        <v>142</v>
      </c>
      <c r="B35" s="197">
        <v>918595270.1</v>
      </c>
      <c r="C35" s="197">
        <v>45589</v>
      </c>
      <c r="D35" s="197">
        <v>780</v>
      </c>
      <c r="E35" s="197">
        <v>1148736440.9099998</v>
      </c>
      <c r="F35" s="197">
        <v>349314</v>
      </c>
      <c r="G35" s="197">
        <v>808</v>
      </c>
      <c r="H35" s="116">
        <v>125.05359849990805</v>
      </c>
      <c r="I35" s="116">
        <v>766.2243084954704</v>
      </c>
    </row>
    <row r="36" spans="1:12" ht="30" customHeight="1">
      <c r="A36" s="198" t="s">
        <v>143</v>
      </c>
      <c r="B36" s="199">
        <f aca="true" t="shared" si="0" ref="B36:G36">SUM(B8:B35)</f>
        <v>3495984067.0299997</v>
      </c>
      <c r="C36" s="199">
        <f t="shared" si="0"/>
        <v>341709</v>
      </c>
      <c r="D36" s="199">
        <f t="shared" si="0"/>
        <v>4893</v>
      </c>
      <c r="E36" s="199">
        <f t="shared" si="0"/>
        <v>5229550687.38</v>
      </c>
      <c r="F36" s="199">
        <f t="shared" si="0"/>
        <v>749797</v>
      </c>
      <c r="G36" s="199">
        <f t="shared" si="0"/>
        <v>4980</v>
      </c>
      <c r="H36" s="200">
        <f>E36/B36*100</f>
        <v>149.5873718847565</v>
      </c>
      <c r="I36" s="200">
        <f>F36/C36*100</f>
        <v>219.42559312163272</v>
      </c>
      <c r="K36" s="197"/>
      <c r="L36" s="197"/>
    </row>
    <row r="37" spans="1:9" ht="30" customHeight="1">
      <c r="A37" s="195" t="s">
        <v>144</v>
      </c>
      <c r="B37" s="197"/>
      <c r="C37" s="197"/>
      <c r="D37" s="197"/>
      <c r="E37" s="197"/>
      <c r="F37" s="1"/>
      <c r="G37" s="197"/>
      <c r="H37" s="117"/>
      <c r="I37" s="117"/>
    </row>
    <row r="38" spans="1:9" ht="30" customHeight="1">
      <c r="A38" s="6" t="s">
        <v>171</v>
      </c>
      <c r="B38" s="197"/>
      <c r="C38" s="197"/>
      <c r="D38" s="197"/>
      <c r="E38" s="197"/>
      <c r="F38" s="197"/>
      <c r="G38" s="197"/>
      <c r="H38" s="117"/>
      <c r="I38" s="117"/>
    </row>
    <row r="39" spans="1:9" ht="30" customHeight="1">
      <c r="A39" s="6" t="s">
        <v>147</v>
      </c>
      <c r="B39" s="197">
        <v>340877300</v>
      </c>
      <c r="C39" s="197">
        <v>0</v>
      </c>
      <c r="D39" s="197">
        <v>170</v>
      </c>
      <c r="E39" s="197">
        <v>232402796.55</v>
      </c>
      <c r="F39" s="197">
        <v>0</v>
      </c>
      <c r="G39" s="197">
        <v>170</v>
      </c>
      <c r="H39" s="117">
        <f aca="true" t="shared" si="1" ref="H39:H45">E39/B39*100</f>
        <v>68.17784479928703</v>
      </c>
      <c r="I39" s="118">
        <v>0</v>
      </c>
    </row>
    <row r="40" spans="1:9" ht="30" customHeight="1">
      <c r="A40" s="6" t="s">
        <v>145</v>
      </c>
      <c r="B40" s="197">
        <v>259990912</v>
      </c>
      <c r="C40" s="197">
        <v>0</v>
      </c>
      <c r="D40" s="197">
        <v>252</v>
      </c>
      <c r="E40" s="197">
        <v>222175754</v>
      </c>
      <c r="F40" s="197">
        <v>0</v>
      </c>
      <c r="G40" s="197">
        <v>252</v>
      </c>
      <c r="H40" s="117">
        <f t="shared" si="1"/>
        <v>85.45520006483919</v>
      </c>
      <c r="I40" s="118">
        <v>0</v>
      </c>
    </row>
    <row r="41" spans="1:9" ht="30" customHeight="1">
      <c r="A41" s="6" t="s">
        <v>172</v>
      </c>
      <c r="B41" s="197">
        <v>14276820</v>
      </c>
      <c r="C41" s="197">
        <v>0</v>
      </c>
      <c r="D41" s="197">
        <v>10</v>
      </c>
      <c r="E41" s="197">
        <v>10404703</v>
      </c>
      <c r="F41" s="197">
        <v>0</v>
      </c>
      <c r="G41" s="197">
        <v>10</v>
      </c>
      <c r="H41" s="117">
        <f t="shared" si="1"/>
        <v>72.87829502648349</v>
      </c>
      <c r="I41" s="118">
        <v>0</v>
      </c>
    </row>
    <row r="42" spans="1:9" ht="30" customHeight="1">
      <c r="A42" s="6" t="s">
        <v>146</v>
      </c>
      <c r="B42" s="197">
        <v>87271850</v>
      </c>
      <c r="C42" s="197">
        <v>0</v>
      </c>
      <c r="D42" s="197">
        <v>61</v>
      </c>
      <c r="E42" s="197">
        <v>62995982</v>
      </c>
      <c r="F42" s="197">
        <v>0</v>
      </c>
      <c r="G42" s="197">
        <v>61</v>
      </c>
      <c r="H42" s="117">
        <f t="shared" si="1"/>
        <v>72.18362163744668</v>
      </c>
      <c r="I42" s="118">
        <v>0</v>
      </c>
    </row>
    <row r="43" spans="1:9" ht="30" customHeight="1">
      <c r="A43" s="6" t="s">
        <v>173</v>
      </c>
      <c r="B43" s="197">
        <v>70625000</v>
      </c>
      <c r="C43" s="197">
        <v>0</v>
      </c>
      <c r="D43" s="197">
        <v>4</v>
      </c>
      <c r="E43" s="197">
        <v>2270000</v>
      </c>
      <c r="F43" s="197">
        <v>0</v>
      </c>
      <c r="G43" s="197">
        <v>4</v>
      </c>
      <c r="H43" s="117">
        <f t="shared" si="1"/>
        <v>3.2141592920353985</v>
      </c>
      <c r="I43" s="118">
        <v>0</v>
      </c>
    </row>
    <row r="44" spans="1:9" ht="30" customHeight="1">
      <c r="A44" s="6" t="s">
        <v>174</v>
      </c>
      <c r="B44" s="197">
        <v>15267800</v>
      </c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117">
        <f t="shared" si="1"/>
        <v>0</v>
      </c>
      <c r="I44" s="118">
        <v>0</v>
      </c>
    </row>
    <row r="45" spans="1:9" ht="30" customHeight="1">
      <c r="A45" s="6" t="s">
        <v>175</v>
      </c>
      <c r="B45" s="197">
        <v>168710411</v>
      </c>
      <c r="C45" s="197">
        <v>0</v>
      </c>
      <c r="D45" s="197">
        <v>187</v>
      </c>
      <c r="E45" s="197">
        <v>334282461</v>
      </c>
      <c r="F45" s="197">
        <v>0</v>
      </c>
      <c r="G45" s="197">
        <v>187</v>
      </c>
      <c r="H45" s="117">
        <f t="shared" si="1"/>
        <v>198.1397941114612</v>
      </c>
      <c r="I45" s="118">
        <v>0</v>
      </c>
    </row>
    <row r="46" spans="1:12" ht="30" customHeight="1">
      <c r="A46" s="198" t="s">
        <v>148</v>
      </c>
      <c r="B46" s="199">
        <f aca="true" t="shared" si="2" ref="B46:G46">SUM(B39:B45)</f>
        <v>957020093</v>
      </c>
      <c r="C46" s="199">
        <f t="shared" si="2"/>
        <v>0</v>
      </c>
      <c r="D46" s="199">
        <f t="shared" si="2"/>
        <v>684</v>
      </c>
      <c r="E46" s="199">
        <f t="shared" si="2"/>
        <v>864531696.55</v>
      </c>
      <c r="F46" s="199">
        <f t="shared" si="2"/>
        <v>0</v>
      </c>
      <c r="G46" s="199">
        <f t="shared" si="2"/>
        <v>684</v>
      </c>
      <c r="H46" s="200">
        <f>E46/B46*100</f>
        <v>90.33579366551501</v>
      </c>
      <c r="I46" s="199">
        <v>0</v>
      </c>
      <c r="K46" s="197"/>
      <c r="L46" s="197"/>
    </row>
    <row r="47" spans="1:9" ht="30" customHeight="1">
      <c r="A47" s="195" t="s">
        <v>149</v>
      </c>
      <c r="B47" s="197"/>
      <c r="C47" s="197"/>
      <c r="D47" s="197"/>
      <c r="E47" s="197"/>
      <c r="F47" s="197"/>
      <c r="G47" s="197"/>
      <c r="H47" s="117"/>
      <c r="I47" s="118"/>
    </row>
    <row r="48" spans="1:9" ht="30" customHeight="1">
      <c r="A48" s="6" t="s">
        <v>177</v>
      </c>
      <c r="B48" s="197">
        <v>186027000</v>
      </c>
      <c r="C48" s="197">
        <v>0</v>
      </c>
      <c r="D48" s="197">
        <v>203</v>
      </c>
      <c r="E48" s="197">
        <v>204440500</v>
      </c>
      <c r="F48" s="197">
        <v>0</v>
      </c>
      <c r="G48" s="197">
        <v>203</v>
      </c>
      <c r="H48" s="117">
        <f aca="true" t="shared" si="3" ref="H48:H57">E48/B48*100</f>
        <v>109.89829433361824</v>
      </c>
      <c r="I48" s="118">
        <v>0</v>
      </c>
    </row>
    <row r="49" spans="1:9" ht="30" customHeight="1">
      <c r="A49" s="6" t="s">
        <v>178</v>
      </c>
      <c r="B49" s="197">
        <v>86200000</v>
      </c>
      <c r="C49" s="197">
        <v>0</v>
      </c>
      <c r="D49" s="197">
        <v>48</v>
      </c>
      <c r="E49" s="197">
        <v>113832473</v>
      </c>
      <c r="F49" s="197">
        <v>0</v>
      </c>
      <c r="G49" s="197">
        <v>48</v>
      </c>
      <c r="H49" s="117">
        <f t="shared" si="3"/>
        <v>132.05623317865428</v>
      </c>
      <c r="I49" s="118">
        <v>0</v>
      </c>
    </row>
    <row r="50" spans="1:9" ht="30" customHeight="1">
      <c r="A50" s="6" t="s">
        <v>142</v>
      </c>
      <c r="B50" s="197">
        <v>4150000</v>
      </c>
      <c r="C50" s="197">
        <v>0</v>
      </c>
      <c r="D50" s="197">
        <v>3</v>
      </c>
      <c r="E50" s="197">
        <v>1229701</v>
      </c>
      <c r="F50" s="197">
        <v>0</v>
      </c>
      <c r="G50" s="197">
        <v>3</v>
      </c>
      <c r="H50" s="117">
        <f t="shared" si="3"/>
        <v>29.631349397590363</v>
      </c>
      <c r="I50" s="118">
        <v>0</v>
      </c>
    </row>
    <row r="51" spans="1:12" ht="30" customHeight="1">
      <c r="A51" s="198" t="s">
        <v>150</v>
      </c>
      <c r="B51" s="199">
        <f aca="true" t="shared" si="4" ref="B51:G51">SUM(B48:B50)</f>
        <v>276377000</v>
      </c>
      <c r="C51" s="199">
        <f t="shared" si="4"/>
        <v>0</v>
      </c>
      <c r="D51" s="199">
        <f t="shared" si="4"/>
        <v>254</v>
      </c>
      <c r="E51" s="199">
        <f t="shared" si="4"/>
        <v>319502674</v>
      </c>
      <c r="F51" s="199">
        <f t="shared" si="4"/>
        <v>0</v>
      </c>
      <c r="G51" s="199">
        <f t="shared" si="4"/>
        <v>254</v>
      </c>
      <c r="H51" s="199">
        <f t="shared" si="3"/>
        <v>115.60393013890446</v>
      </c>
      <c r="I51" s="199">
        <v>0</v>
      </c>
      <c r="K51" s="197"/>
      <c r="L51" s="197"/>
    </row>
    <row r="52" spans="1:12" ht="30" customHeight="1">
      <c r="A52" s="198" t="s">
        <v>179</v>
      </c>
      <c r="B52" s="199">
        <v>5830000</v>
      </c>
      <c r="C52" s="199">
        <v>0</v>
      </c>
      <c r="D52" s="199">
        <v>30</v>
      </c>
      <c r="E52" s="199">
        <v>24602808</v>
      </c>
      <c r="F52" s="199">
        <v>0</v>
      </c>
      <c r="G52" s="199">
        <v>30</v>
      </c>
      <c r="H52" s="199">
        <f t="shared" si="3"/>
        <v>422.00356775300173</v>
      </c>
      <c r="I52" s="199">
        <v>0</v>
      </c>
      <c r="K52" s="197"/>
      <c r="L52" s="197"/>
    </row>
    <row r="53" spans="1:12" ht="30" customHeight="1">
      <c r="A53" s="198" t="s">
        <v>180</v>
      </c>
      <c r="B53" s="199">
        <v>4860000</v>
      </c>
      <c r="C53" s="199">
        <v>0</v>
      </c>
      <c r="D53" s="199">
        <v>12</v>
      </c>
      <c r="E53" s="199">
        <v>3025300</v>
      </c>
      <c r="F53" s="199">
        <v>0</v>
      </c>
      <c r="G53" s="199">
        <v>12</v>
      </c>
      <c r="H53" s="199">
        <f t="shared" si="3"/>
        <v>62.248971193415635</v>
      </c>
      <c r="I53" s="199">
        <v>0</v>
      </c>
      <c r="K53" s="197"/>
      <c r="L53" s="197"/>
    </row>
    <row r="54" spans="1:9" ht="30" customHeight="1">
      <c r="A54" s="198" t="s">
        <v>151</v>
      </c>
      <c r="B54" s="199">
        <f aca="true" t="shared" si="5" ref="B54:G54">B46+B51+B52+B53</f>
        <v>1244087093</v>
      </c>
      <c r="C54" s="199">
        <f t="shared" si="5"/>
        <v>0</v>
      </c>
      <c r="D54" s="199">
        <f t="shared" si="5"/>
        <v>980</v>
      </c>
      <c r="E54" s="199">
        <f t="shared" si="5"/>
        <v>1211662478.55</v>
      </c>
      <c r="F54" s="199">
        <f t="shared" si="5"/>
        <v>0</v>
      </c>
      <c r="G54" s="199">
        <f t="shared" si="5"/>
        <v>980</v>
      </c>
      <c r="H54" s="199">
        <f>SUM(H46+H51+H52+H53)</f>
        <v>690.1922627508368</v>
      </c>
      <c r="I54" s="199">
        <f>SUM(I46+I51+I52+I53)</f>
        <v>0</v>
      </c>
    </row>
    <row r="55" spans="1:12" ht="30" customHeight="1">
      <c r="A55" s="198" t="s">
        <v>152</v>
      </c>
      <c r="B55" s="199">
        <f>SUM(B56:B57)</f>
        <v>1403465077.37</v>
      </c>
      <c r="C55" s="199">
        <f>SUM(C56+C604)</f>
        <v>0</v>
      </c>
      <c r="D55" s="199">
        <f>SUM(D56:D57)</f>
        <v>1161</v>
      </c>
      <c r="E55" s="199">
        <f>SUM(E56:E57)</f>
        <v>1084936579.44</v>
      </c>
      <c r="F55" s="199">
        <f>SUM(F56:F57)</f>
        <v>0</v>
      </c>
      <c r="G55" s="199">
        <f>SUM(G56:G57)</f>
        <v>1161</v>
      </c>
      <c r="H55" s="199">
        <f t="shared" si="3"/>
        <v>77.30413794642465</v>
      </c>
      <c r="I55" s="199">
        <v>0</v>
      </c>
      <c r="K55" s="197"/>
      <c r="L55" s="197"/>
    </row>
    <row r="56" spans="1:9" ht="30" customHeight="1">
      <c r="A56" s="6" t="s">
        <v>153</v>
      </c>
      <c r="B56" s="197">
        <v>62641275</v>
      </c>
      <c r="C56" s="197">
        <v>0</v>
      </c>
      <c r="D56" s="197">
        <v>584</v>
      </c>
      <c r="E56" s="197">
        <v>157332953.65</v>
      </c>
      <c r="F56" s="197">
        <v>0</v>
      </c>
      <c r="G56" s="197">
        <v>584</v>
      </c>
      <c r="H56" s="117">
        <f t="shared" si="3"/>
        <v>251.1649924909734</v>
      </c>
      <c r="I56" s="118">
        <v>0</v>
      </c>
    </row>
    <row r="57" spans="1:9" ht="30" customHeight="1">
      <c r="A57" s="6" t="s">
        <v>212</v>
      </c>
      <c r="B57" s="197">
        <v>1340823802.37</v>
      </c>
      <c r="C57" s="197">
        <v>0</v>
      </c>
      <c r="D57" s="197">
        <v>577</v>
      </c>
      <c r="E57" s="197">
        <v>927603625.79</v>
      </c>
      <c r="F57" s="197">
        <v>0</v>
      </c>
      <c r="G57" s="197">
        <v>577</v>
      </c>
      <c r="H57" s="117">
        <f t="shared" si="3"/>
        <v>69.18161984821538</v>
      </c>
      <c r="I57" s="118">
        <v>0</v>
      </c>
    </row>
    <row r="58" spans="1:12" ht="30" customHeight="1">
      <c r="A58" s="12" t="s">
        <v>33</v>
      </c>
      <c r="B58" s="120">
        <f>B36+B54+B55</f>
        <v>6143536237.4</v>
      </c>
      <c r="C58" s="120">
        <f>C36+C46+C51+C53+C57</f>
        <v>341709</v>
      </c>
      <c r="D58" s="120">
        <f>+D55+D54+D36</f>
        <v>7034</v>
      </c>
      <c r="E58" s="120">
        <f>+E55+E54+E36</f>
        <v>7526149745.37</v>
      </c>
      <c r="F58" s="120">
        <f>+F55+F54+F36</f>
        <v>749797</v>
      </c>
      <c r="G58" s="201">
        <f>+G36+G54+G55</f>
        <v>7121</v>
      </c>
      <c r="H58" s="121">
        <f>E58/B58*100</f>
        <v>122.50517380451124</v>
      </c>
      <c r="I58" s="121">
        <f>F58/C58*100</f>
        <v>219.42559312163272</v>
      </c>
      <c r="K58" s="197"/>
      <c r="L58" s="197"/>
    </row>
    <row r="64" spans="19:22" ht="30" customHeight="1">
      <c r="S64" s="197"/>
      <c r="T64" s="197"/>
      <c r="U64" s="197"/>
      <c r="V64" s="197"/>
    </row>
    <row r="65" spans="5:22" ht="30" customHeight="1"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</row>
  </sheetData>
  <sheetProtection/>
  <mergeCells count="7">
    <mergeCell ref="A4:A6"/>
    <mergeCell ref="B4:C4"/>
    <mergeCell ref="D4:G4"/>
    <mergeCell ref="H4:I4"/>
    <mergeCell ref="A1:I1"/>
    <mergeCell ref="A2:I2"/>
    <mergeCell ref="A3:I3"/>
  </mergeCells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5" r:id="rId2"/>
  <headerFooter alignWithMargins="0">
    <oddFooter>&amp;LPlaneación Estratégica - Sección Estadística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G55" sqref="G55"/>
    </sheetView>
  </sheetViews>
  <sheetFormatPr defaultColWidth="11.421875" defaultRowHeight="21.75" customHeight="1"/>
  <cols>
    <col min="1" max="1" width="41.421875" style="50" bestFit="1" customWidth="1"/>
    <col min="2" max="2" width="25.57421875" style="50" bestFit="1" customWidth="1"/>
    <col min="3" max="3" width="22.421875" style="50" bestFit="1" customWidth="1"/>
    <col min="4" max="4" width="25.57421875" style="50" customWidth="1"/>
    <col min="5" max="5" width="19.8515625" style="50" bestFit="1" customWidth="1"/>
    <col min="6" max="6" width="25.57421875" style="50" customWidth="1"/>
    <col min="7" max="7" width="19.8515625" style="50" bestFit="1" customWidth="1"/>
    <col min="8" max="8" width="25.57421875" style="50" customWidth="1"/>
    <col min="9" max="9" width="18.00390625" style="50" bestFit="1" customWidth="1"/>
    <col min="10" max="10" width="25.57421875" style="50" customWidth="1"/>
    <col min="11" max="11" width="18.57421875" style="50" customWidth="1"/>
    <col min="12" max="12" width="25.57421875" style="50" customWidth="1"/>
    <col min="13" max="13" width="19.8515625" style="50" bestFit="1" customWidth="1"/>
    <col min="14" max="14" width="25.57421875" style="50" customWidth="1"/>
    <col min="15" max="15" width="22.421875" style="50" bestFit="1" customWidth="1"/>
    <col min="16" max="16384" width="11.421875" style="50" customWidth="1"/>
  </cols>
  <sheetData>
    <row r="1" spans="1:16" s="47" customFormat="1" ht="33.75">
      <c r="A1" s="240" t="s">
        <v>155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22"/>
    </row>
    <row r="2" spans="1:15" s="47" customFormat="1" ht="33.75">
      <c r="A2" s="241" t="s">
        <v>159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3" ht="10.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26.25">
      <c r="A4" s="125"/>
      <c r="B4" s="125"/>
      <c r="C4" s="125"/>
      <c r="D4" s="223" t="s">
        <v>36</v>
      </c>
      <c r="E4" s="223"/>
      <c r="F4" s="223"/>
      <c r="G4" s="223"/>
      <c r="H4" s="223"/>
      <c r="I4" s="223"/>
      <c r="J4" s="223"/>
      <c r="K4" s="223"/>
      <c r="L4" s="125"/>
      <c r="M4" s="125"/>
      <c r="N4" s="125"/>
      <c r="O4" s="125"/>
    </row>
    <row r="5" spans="1:15" ht="26.25">
      <c r="A5" s="112" t="s">
        <v>54</v>
      </c>
      <c r="B5" s="239" t="s">
        <v>38</v>
      </c>
      <c r="C5" s="239"/>
      <c r="D5" s="242" t="s">
        <v>39</v>
      </c>
      <c r="E5" s="242"/>
      <c r="F5" s="242" t="s">
        <v>40</v>
      </c>
      <c r="G5" s="242"/>
      <c r="H5" s="242" t="s">
        <v>156</v>
      </c>
      <c r="I5" s="242"/>
      <c r="J5" s="242" t="s">
        <v>41</v>
      </c>
      <c r="K5" s="242"/>
      <c r="L5" s="239" t="s">
        <v>42</v>
      </c>
      <c r="M5" s="239"/>
      <c r="N5" s="239" t="s">
        <v>43</v>
      </c>
      <c r="O5" s="239"/>
    </row>
    <row r="6" spans="1:15" ht="26.25">
      <c r="A6" s="112" t="s">
        <v>37</v>
      </c>
      <c r="B6" s="49" t="s">
        <v>157</v>
      </c>
      <c r="C6" s="49" t="s">
        <v>158</v>
      </c>
      <c r="D6" s="49" t="s">
        <v>157</v>
      </c>
      <c r="E6" s="49" t="s">
        <v>158</v>
      </c>
      <c r="F6" s="49" t="s">
        <v>157</v>
      </c>
      <c r="G6" s="49" t="s">
        <v>158</v>
      </c>
      <c r="H6" s="49" t="s">
        <v>157</v>
      </c>
      <c r="I6" s="49" t="s">
        <v>158</v>
      </c>
      <c r="J6" s="49" t="s">
        <v>157</v>
      </c>
      <c r="K6" s="49" t="s">
        <v>158</v>
      </c>
      <c r="L6" s="49" t="s">
        <v>157</v>
      </c>
      <c r="M6" s="49" t="s">
        <v>158</v>
      </c>
      <c r="N6" s="49" t="s">
        <v>157</v>
      </c>
      <c r="O6" s="49" t="s">
        <v>158</v>
      </c>
    </row>
    <row r="7" spans="1:15" ht="26.25">
      <c r="A7" s="112" t="s">
        <v>44</v>
      </c>
      <c r="B7" s="49" t="s">
        <v>65</v>
      </c>
      <c r="C7" s="49" t="s">
        <v>65</v>
      </c>
      <c r="D7" s="49" t="s">
        <v>65</v>
      </c>
      <c r="E7" s="49" t="s">
        <v>65</v>
      </c>
      <c r="F7" s="49" t="s">
        <v>65</v>
      </c>
      <c r="G7" s="49" t="s">
        <v>65</v>
      </c>
      <c r="H7" s="49" t="s">
        <v>65</v>
      </c>
      <c r="I7" s="49" t="s">
        <v>65</v>
      </c>
      <c r="J7" s="49" t="s">
        <v>65</v>
      </c>
      <c r="K7" s="49" t="s">
        <v>65</v>
      </c>
      <c r="L7" s="49" t="s">
        <v>65</v>
      </c>
      <c r="M7" s="49" t="s">
        <v>65</v>
      </c>
      <c r="N7" s="49" t="s">
        <v>65</v>
      </c>
      <c r="O7" s="49" t="s">
        <v>65</v>
      </c>
    </row>
    <row r="8" spans="1:17" ht="27.75" customHeight="1">
      <c r="A8" s="126" t="s">
        <v>1</v>
      </c>
      <c r="B8" s="127">
        <f>SUM(B9:B13)</f>
        <v>583927164.27</v>
      </c>
      <c r="C8" s="127">
        <f aca="true" t="shared" si="0" ref="C8:M8">SUM(C9:C13)</f>
        <v>315745948.42</v>
      </c>
      <c r="D8" s="127">
        <f t="shared" si="0"/>
        <v>497183406.5799999</v>
      </c>
      <c r="E8" s="127">
        <f t="shared" si="0"/>
        <v>211417603.17000002</v>
      </c>
      <c r="F8" s="127">
        <f t="shared" si="0"/>
        <v>252759276.15999997</v>
      </c>
      <c r="G8" s="127">
        <f t="shared" si="0"/>
        <v>48635044.379999995</v>
      </c>
      <c r="H8" s="127">
        <f>SUM(H9:H13)</f>
        <v>5052012.92</v>
      </c>
      <c r="I8" s="127">
        <f>SUM(I9:I13)</f>
        <v>2484991.9699999997</v>
      </c>
      <c r="J8" s="127">
        <f t="shared" si="0"/>
        <v>1332248.83</v>
      </c>
      <c r="K8" s="127">
        <f t="shared" si="0"/>
        <v>609686.19</v>
      </c>
      <c r="L8" s="127">
        <f t="shared" si="0"/>
        <v>687916985.27</v>
      </c>
      <c r="M8" s="127">
        <f t="shared" si="0"/>
        <v>513204141.73</v>
      </c>
      <c r="N8" s="127">
        <f>SUM(N9:N13)</f>
        <v>2028171094.03</v>
      </c>
      <c r="O8" s="127">
        <f>SUM(O9:O13)</f>
        <v>1092097415.8600001</v>
      </c>
      <c r="Q8" s="128"/>
    </row>
    <row r="9" spans="1:15" ht="27.75" customHeight="1">
      <c r="A9" s="67" t="s">
        <v>2</v>
      </c>
      <c r="B9" s="129">
        <v>144984649.42</v>
      </c>
      <c r="C9" s="129">
        <v>197007577.70000002</v>
      </c>
      <c r="D9" s="129">
        <v>1635710.87</v>
      </c>
      <c r="E9" s="129">
        <v>26695577.45</v>
      </c>
      <c r="F9" s="129">
        <v>20725189.38</v>
      </c>
      <c r="G9" s="129">
        <v>19335095.299999997</v>
      </c>
      <c r="H9" s="70">
        <v>0</v>
      </c>
      <c r="I9" s="70">
        <v>1014893.28</v>
      </c>
      <c r="J9" s="70">
        <v>0</v>
      </c>
      <c r="K9" s="70">
        <v>448339.74</v>
      </c>
      <c r="L9" s="70">
        <v>420004153.18</v>
      </c>
      <c r="M9" s="70">
        <v>231426997.72000003</v>
      </c>
      <c r="N9" s="70">
        <f>+B9+D9+F9+H9+J9+L9</f>
        <v>587349702.85</v>
      </c>
      <c r="O9" s="70">
        <f>+C9+E9+G9+I9+K9+M9</f>
        <v>475928481.19000006</v>
      </c>
    </row>
    <row r="10" spans="1:15" ht="27.75" customHeight="1">
      <c r="A10" s="67" t="s">
        <v>51</v>
      </c>
      <c r="B10" s="129">
        <v>99008567.78</v>
      </c>
      <c r="C10" s="129">
        <v>12193594.75</v>
      </c>
      <c r="D10" s="129">
        <v>53876501.870000005</v>
      </c>
      <c r="E10" s="129">
        <v>25780850.26</v>
      </c>
      <c r="F10" s="129">
        <v>1300000</v>
      </c>
      <c r="G10" s="129">
        <v>32312.329999999998</v>
      </c>
      <c r="H10" s="70">
        <v>160064</v>
      </c>
      <c r="I10" s="70">
        <v>47700.14</v>
      </c>
      <c r="J10" s="70">
        <v>0</v>
      </c>
      <c r="K10" s="70">
        <v>0</v>
      </c>
      <c r="L10" s="70">
        <v>13290214.2</v>
      </c>
      <c r="M10" s="70">
        <v>11296605.06</v>
      </c>
      <c r="N10" s="70">
        <f aca="true" t="shared" si="1" ref="N10:O13">+B10+D10+F10+H10+J10+L10</f>
        <v>167635347.85</v>
      </c>
      <c r="O10" s="70">
        <f t="shared" si="1"/>
        <v>49351062.54000001</v>
      </c>
    </row>
    <row r="11" spans="1:15" ht="27.75" customHeight="1">
      <c r="A11" s="67" t="s">
        <v>5</v>
      </c>
      <c r="B11" s="129">
        <v>62729072.24</v>
      </c>
      <c r="C11" s="129">
        <v>23491725.54</v>
      </c>
      <c r="D11" s="129">
        <v>180694757.76999998</v>
      </c>
      <c r="E11" s="129">
        <v>64969296.02999999</v>
      </c>
      <c r="F11" s="129">
        <v>0</v>
      </c>
      <c r="G11" s="129">
        <v>0</v>
      </c>
      <c r="H11" s="70">
        <v>0</v>
      </c>
      <c r="I11" s="70">
        <v>466374.36</v>
      </c>
      <c r="J11" s="70">
        <v>125566</v>
      </c>
      <c r="K11" s="70">
        <v>75000</v>
      </c>
      <c r="L11" s="70">
        <v>5905569</v>
      </c>
      <c r="M11" s="70">
        <v>10529094.42</v>
      </c>
      <c r="N11" s="70">
        <f t="shared" si="1"/>
        <v>249454965.01</v>
      </c>
      <c r="O11" s="70">
        <f t="shared" si="1"/>
        <v>99531490.35</v>
      </c>
    </row>
    <row r="12" spans="1:15" ht="27.75" customHeight="1">
      <c r="A12" s="67" t="s">
        <v>4</v>
      </c>
      <c r="B12" s="129">
        <v>152039497.53000003</v>
      </c>
      <c r="C12" s="129">
        <v>46916458.54</v>
      </c>
      <c r="D12" s="129">
        <v>69320928.91</v>
      </c>
      <c r="E12" s="129">
        <v>17676316.58</v>
      </c>
      <c r="F12" s="129">
        <v>6506044.2</v>
      </c>
      <c r="G12" s="129">
        <v>4998286.9399999995</v>
      </c>
      <c r="H12" s="129">
        <v>307047.45</v>
      </c>
      <c r="I12" s="129">
        <v>11890.87</v>
      </c>
      <c r="J12" s="129">
        <v>106682.83</v>
      </c>
      <c r="K12" s="129">
        <v>0</v>
      </c>
      <c r="L12" s="70">
        <v>68929392.39</v>
      </c>
      <c r="M12" s="70">
        <v>84637671.54</v>
      </c>
      <c r="N12" s="70">
        <f t="shared" si="1"/>
        <v>297209593.31</v>
      </c>
      <c r="O12" s="70">
        <f t="shared" si="1"/>
        <v>154240624.47000003</v>
      </c>
    </row>
    <row r="13" spans="1:15" ht="27.75" customHeight="1">
      <c r="A13" s="67" t="s">
        <v>3</v>
      </c>
      <c r="B13" s="129">
        <v>125165377.3</v>
      </c>
      <c r="C13" s="129">
        <v>36136591.88999999</v>
      </c>
      <c r="D13" s="129">
        <v>191655507.15999997</v>
      </c>
      <c r="E13" s="129">
        <v>76295562.85000001</v>
      </c>
      <c r="F13" s="129">
        <v>224228042.57999998</v>
      </c>
      <c r="G13" s="129">
        <v>24269349.81</v>
      </c>
      <c r="H13" s="129">
        <v>4584901.47</v>
      </c>
      <c r="I13" s="129">
        <v>944133.3199999998</v>
      </c>
      <c r="J13" s="129">
        <v>1100000</v>
      </c>
      <c r="K13" s="129">
        <v>86346.45</v>
      </c>
      <c r="L13" s="70">
        <v>179787656.5</v>
      </c>
      <c r="M13" s="70">
        <v>175313772.98999998</v>
      </c>
      <c r="N13" s="70">
        <f t="shared" si="1"/>
        <v>726521485.01</v>
      </c>
      <c r="O13" s="70">
        <f t="shared" si="1"/>
        <v>313045757.30999994</v>
      </c>
    </row>
    <row r="14" spans="1:15" ht="27.75" customHeight="1">
      <c r="A14" s="126" t="s">
        <v>6</v>
      </c>
      <c r="B14" s="127">
        <f>SUM(B15:B20)</f>
        <v>782611905.63</v>
      </c>
      <c r="C14" s="127">
        <f aca="true" t="shared" si="2" ref="C14:O14">SUM(C15:C20)</f>
        <v>411568420.77</v>
      </c>
      <c r="D14" s="127">
        <f t="shared" si="2"/>
        <v>62206120.68000001</v>
      </c>
      <c r="E14" s="127">
        <f t="shared" si="2"/>
        <v>72154054.44000001</v>
      </c>
      <c r="F14" s="127">
        <f t="shared" si="2"/>
        <v>49855236.629999995</v>
      </c>
      <c r="G14" s="127">
        <f t="shared" si="2"/>
        <v>66954171.81</v>
      </c>
      <c r="H14" s="127">
        <f>SUM(H15:H20)</f>
        <v>24207033.01</v>
      </c>
      <c r="I14" s="127">
        <f>SUM(I15:I20)</f>
        <v>102619.84</v>
      </c>
      <c r="J14" s="127">
        <f t="shared" si="2"/>
        <v>400000</v>
      </c>
      <c r="K14" s="127">
        <f t="shared" si="2"/>
        <v>152401.36</v>
      </c>
      <c r="L14" s="127">
        <f t="shared" si="2"/>
        <v>277295755.03</v>
      </c>
      <c r="M14" s="127">
        <f t="shared" si="2"/>
        <v>238127392.58</v>
      </c>
      <c r="N14" s="127">
        <f t="shared" si="2"/>
        <v>1196576050.9799998</v>
      </c>
      <c r="O14" s="127">
        <f t="shared" si="2"/>
        <v>789059060.8000001</v>
      </c>
    </row>
    <row r="15" spans="1:17" ht="27.75" customHeight="1">
      <c r="A15" s="67" t="s">
        <v>9</v>
      </c>
      <c r="B15" s="129">
        <v>99777314.25000001</v>
      </c>
      <c r="C15" s="129">
        <v>42613888.54000001</v>
      </c>
      <c r="D15" s="129">
        <v>3381171.44</v>
      </c>
      <c r="E15" s="129">
        <v>26881941.660000004</v>
      </c>
      <c r="F15" s="70">
        <v>10797886.21</v>
      </c>
      <c r="G15" s="70">
        <v>8435922.3</v>
      </c>
      <c r="H15" s="70">
        <v>0</v>
      </c>
      <c r="I15" s="70">
        <v>12500.01</v>
      </c>
      <c r="J15" s="70">
        <v>0</v>
      </c>
      <c r="K15" s="70">
        <v>0</v>
      </c>
      <c r="L15" s="70">
        <v>64853500</v>
      </c>
      <c r="M15" s="70">
        <v>133838575.94</v>
      </c>
      <c r="N15" s="70">
        <f aca="true" t="shared" si="3" ref="N15:O20">+B15+D15+F15+H15+J15+L15</f>
        <v>178809871.9</v>
      </c>
      <c r="O15" s="70">
        <f t="shared" si="3"/>
        <v>211782828.45000002</v>
      </c>
      <c r="Q15" s="74"/>
    </row>
    <row r="16" spans="1:17" ht="27.75" customHeight="1">
      <c r="A16" s="67" t="s">
        <v>34</v>
      </c>
      <c r="B16" s="129">
        <v>175477179.37</v>
      </c>
      <c r="C16" s="129">
        <v>110173797.79</v>
      </c>
      <c r="D16" s="129">
        <v>8120000</v>
      </c>
      <c r="E16" s="129">
        <v>5831893.91</v>
      </c>
      <c r="F16" s="70">
        <v>19013556.96</v>
      </c>
      <c r="G16" s="70">
        <v>23876675.090000004</v>
      </c>
      <c r="H16" s="70">
        <v>18806065.5</v>
      </c>
      <c r="I16" s="70">
        <v>65487.020000000004</v>
      </c>
      <c r="J16" s="70">
        <v>400000</v>
      </c>
      <c r="K16" s="70">
        <v>106196.33</v>
      </c>
      <c r="L16" s="70">
        <v>120043510</v>
      </c>
      <c r="M16" s="70">
        <v>32105250.84</v>
      </c>
      <c r="N16" s="70">
        <f t="shared" si="3"/>
        <v>341860311.83000004</v>
      </c>
      <c r="O16" s="70">
        <f t="shared" si="3"/>
        <v>172159300.98000005</v>
      </c>
      <c r="Q16" s="74"/>
    </row>
    <row r="17" spans="1:15" ht="27.75" customHeight="1">
      <c r="A17" s="67" t="s">
        <v>11</v>
      </c>
      <c r="B17" s="129">
        <v>29370080.18</v>
      </c>
      <c r="C17" s="129">
        <v>22217944.039999995</v>
      </c>
      <c r="D17" s="129">
        <v>11601698.23</v>
      </c>
      <c r="E17" s="129">
        <v>3244396.42</v>
      </c>
      <c r="F17" s="129">
        <v>475464.1</v>
      </c>
      <c r="G17" s="129">
        <v>272146.19</v>
      </c>
      <c r="H17" s="70">
        <v>684489.8</v>
      </c>
      <c r="I17" s="70">
        <v>12820.65</v>
      </c>
      <c r="J17" s="70">
        <v>0</v>
      </c>
      <c r="K17" s="70">
        <v>0</v>
      </c>
      <c r="L17" s="70">
        <v>27517151.709999993</v>
      </c>
      <c r="M17" s="70">
        <v>18681189.43</v>
      </c>
      <c r="N17" s="70">
        <f t="shared" si="3"/>
        <v>69648884.01999998</v>
      </c>
      <c r="O17" s="70">
        <f t="shared" si="3"/>
        <v>44428496.72999999</v>
      </c>
    </row>
    <row r="18" spans="1:15" ht="27.75" customHeight="1">
      <c r="A18" s="67" t="s">
        <v>10</v>
      </c>
      <c r="B18" s="129">
        <v>111075463.07</v>
      </c>
      <c r="C18" s="129">
        <v>31913802</v>
      </c>
      <c r="D18" s="129">
        <v>2500814.53</v>
      </c>
      <c r="E18" s="129">
        <v>1387904.52</v>
      </c>
      <c r="F18" s="129">
        <v>4024500</v>
      </c>
      <c r="G18" s="129">
        <v>4740000</v>
      </c>
      <c r="H18" s="70">
        <v>960000</v>
      </c>
      <c r="I18" s="70">
        <v>9848.55</v>
      </c>
      <c r="J18" s="70">
        <v>0</v>
      </c>
      <c r="K18" s="70">
        <v>0</v>
      </c>
      <c r="L18" s="70">
        <v>23487802</v>
      </c>
      <c r="M18" s="70">
        <v>17940346.519999996</v>
      </c>
      <c r="N18" s="70">
        <f t="shared" si="3"/>
        <v>142048579.6</v>
      </c>
      <c r="O18" s="70">
        <f t="shared" si="3"/>
        <v>55991901.58999999</v>
      </c>
    </row>
    <row r="19" spans="1:17" ht="27.75" customHeight="1">
      <c r="A19" s="67" t="s">
        <v>7</v>
      </c>
      <c r="B19" s="129">
        <v>350235561.33</v>
      </c>
      <c r="C19" s="129">
        <v>187759391.14999998</v>
      </c>
      <c r="D19" s="129">
        <v>18386204.86</v>
      </c>
      <c r="E19" s="129">
        <v>28026110.23</v>
      </c>
      <c r="F19" s="70">
        <v>6323528.199999999</v>
      </c>
      <c r="G19" s="70">
        <v>18511602.46</v>
      </c>
      <c r="H19" s="70">
        <v>3756477.71</v>
      </c>
      <c r="I19" s="70">
        <v>0</v>
      </c>
      <c r="J19" s="70">
        <v>0</v>
      </c>
      <c r="K19" s="70">
        <v>0</v>
      </c>
      <c r="L19" s="70">
        <v>15522233.190000001</v>
      </c>
      <c r="M19" s="70">
        <v>24697386.71</v>
      </c>
      <c r="N19" s="70">
        <f t="shared" si="3"/>
        <v>394224005.28999996</v>
      </c>
      <c r="O19" s="70">
        <f t="shared" si="3"/>
        <v>258994490.54999998</v>
      </c>
      <c r="Q19" s="74"/>
    </row>
    <row r="20" spans="1:15" ht="27.75" customHeight="1">
      <c r="A20" s="67" t="s">
        <v>12</v>
      </c>
      <c r="B20" s="129">
        <v>16676307.43</v>
      </c>
      <c r="C20" s="129">
        <v>16889597.25</v>
      </c>
      <c r="D20" s="129">
        <v>18216231.62</v>
      </c>
      <c r="E20" s="129">
        <v>6781807.7</v>
      </c>
      <c r="F20" s="129">
        <v>9220301.16</v>
      </c>
      <c r="G20" s="129">
        <v>11117825.77</v>
      </c>
      <c r="H20" s="70">
        <v>0</v>
      </c>
      <c r="I20" s="70">
        <v>1963.61</v>
      </c>
      <c r="J20" s="70">
        <v>0</v>
      </c>
      <c r="K20" s="70">
        <v>46205.03</v>
      </c>
      <c r="L20" s="70">
        <v>25871558.13</v>
      </c>
      <c r="M20" s="70">
        <v>10864643.139999999</v>
      </c>
      <c r="N20" s="70">
        <f t="shared" si="3"/>
        <v>69984398.33999999</v>
      </c>
      <c r="O20" s="70">
        <f t="shared" si="3"/>
        <v>45702042.5</v>
      </c>
    </row>
    <row r="21" spans="1:15" ht="27.75" customHeight="1">
      <c r="A21" s="126" t="s">
        <v>13</v>
      </c>
      <c r="B21" s="127">
        <f>SUM(B22:B27)</f>
        <v>1438538438.39</v>
      </c>
      <c r="C21" s="127">
        <f aca="true" t="shared" si="4" ref="C21:N21">SUM(C22:C27)</f>
        <v>824642140.77</v>
      </c>
      <c r="D21" s="127">
        <f t="shared" si="4"/>
        <v>102643081</v>
      </c>
      <c r="E21" s="127">
        <f t="shared" si="4"/>
        <v>54167790.67</v>
      </c>
      <c r="F21" s="127">
        <f t="shared" si="4"/>
        <v>9017760.56</v>
      </c>
      <c r="G21" s="127">
        <f t="shared" si="4"/>
        <v>17852223.03</v>
      </c>
      <c r="H21" s="127">
        <f>SUM(H22:H27)</f>
        <v>3980964.0300000003</v>
      </c>
      <c r="I21" s="127">
        <f>SUM(I22:I27)</f>
        <v>1416857.46</v>
      </c>
      <c r="J21" s="127">
        <f t="shared" si="4"/>
        <v>600000</v>
      </c>
      <c r="K21" s="127">
        <f t="shared" si="4"/>
        <v>150000</v>
      </c>
      <c r="L21" s="127">
        <f t="shared" si="4"/>
        <v>61884141.31</v>
      </c>
      <c r="M21" s="127">
        <f t="shared" si="4"/>
        <v>48777422.70999999</v>
      </c>
      <c r="N21" s="127">
        <f t="shared" si="4"/>
        <v>1616664385.2900002</v>
      </c>
      <c r="O21" s="127">
        <f>SUM(O22:O27)</f>
        <v>947006434.6400001</v>
      </c>
    </row>
    <row r="22" spans="1:15" ht="27.75" customHeight="1">
      <c r="A22" s="67" t="s">
        <v>19</v>
      </c>
      <c r="B22" s="129">
        <v>439119018.0500001</v>
      </c>
      <c r="C22" s="129">
        <v>116518729.89000002</v>
      </c>
      <c r="D22" s="129">
        <v>3714760</v>
      </c>
      <c r="E22" s="129">
        <v>3288084.79</v>
      </c>
      <c r="F22" s="70">
        <v>1300000</v>
      </c>
      <c r="G22" s="70">
        <v>1350000</v>
      </c>
      <c r="H22" s="129">
        <v>1824934</v>
      </c>
      <c r="I22" s="129">
        <v>0</v>
      </c>
      <c r="J22" s="129">
        <v>0</v>
      </c>
      <c r="K22" s="129">
        <v>0</v>
      </c>
      <c r="L22" s="70">
        <v>3774805</v>
      </c>
      <c r="M22" s="70">
        <v>2365003.21</v>
      </c>
      <c r="N22" s="70">
        <f aca="true" t="shared" si="5" ref="N22:O27">+B22+D22+F22+H22+J22+L22</f>
        <v>449733517.0500001</v>
      </c>
      <c r="O22" s="70">
        <f t="shared" si="5"/>
        <v>123521817.89000002</v>
      </c>
    </row>
    <row r="23" spans="1:15" ht="27.75" customHeight="1">
      <c r="A23" s="67" t="s">
        <v>17</v>
      </c>
      <c r="B23" s="129">
        <v>266844252.39</v>
      </c>
      <c r="C23" s="129">
        <v>121438614.53</v>
      </c>
      <c r="D23" s="129">
        <v>5186710.46</v>
      </c>
      <c r="E23" s="129">
        <v>3307239.46</v>
      </c>
      <c r="F23" s="70">
        <v>0</v>
      </c>
      <c r="G23" s="129">
        <v>5734125.46</v>
      </c>
      <c r="H23" s="129">
        <v>0</v>
      </c>
      <c r="I23" s="129">
        <v>349590.75</v>
      </c>
      <c r="J23" s="129">
        <v>0</v>
      </c>
      <c r="K23" s="129">
        <v>0</v>
      </c>
      <c r="L23" s="70">
        <v>3383825.5999999996</v>
      </c>
      <c r="M23" s="70">
        <v>1553888.4299999997</v>
      </c>
      <c r="N23" s="70">
        <f t="shared" si="5"/>
        <v>275414788.45</v>
      </c>
      <c r="O23" s="70">
        <f t="shared" si="5"/>
        <v>132383458.63</v>
      </c>
    </row>
    <row r="24" spans="1:15" ht="27.75" customHeight="1">
      <c r="A24" s="67" t="s">
        <v>18</v>
      </c>
      <c r="B24" s="129">
        <v>36856601.86</v>
      </c>
      <c r="C24" s="129">
        <v>11303421.169999998</v>
      </c>
      <c r="D24" s="129">
        <v>8217401.59</v>
      </c>
      <c r="E24" s="129">
        <v>4029933.3600000003</v>
      </c>
      <c r="F24" s="129">
        <v>0</v>
      </c>
      <c r="G24" s="129">
        <v>383910.45</v>
      </c>
      <c r="H24" s="129">
        <v>200000</v>
      </c>
      <c r="I24" s="129">
        <v>394468.18</v>
      </c>
      <c r="J24" s="129">
        <v>0</v>
      </c>
      <c r="K24" s="129">
        <v>0</v>
      </c>
      <c r="L24" s="70">
        <v>24299534.049999997</v>
      </c>
      <c r="M24" s="70">
        <v>20227741.649999995</v>
      </c>
      <c r="N24" s="70">
        <f t="shared" si="5"/>
        <v>69573537.5</v>
      </c>
      <c r="O24" s="70">
        <f t="shared" si="5"/>
        <v>36339474.80999999</v>
      </c>
    </row>
    <row r="25" spans="1:15" ht="27.75" customHeight="1">
      <c r="A25" s="67" t="s">
        <v>20</v>
      </c>
      <c r="B25" s="129">
        <v>88460200.53</v>
      </c>
      <c r="C25" s="129">
        <v>39669250.779999994</v>
      </c>
      <c r="D25" s="129">
        <v>52712886</v>
      </c>
      <c r="E25" s="129">
        <v>20984893.810000002</v>
      </c>
      <c r="F25" s="70">
        <v>1000000</v>
      </c>
      <c r="G25" s="70">
        <v>1000000</v>
      </c>
      <c r="H25" s="70">
        <v>0</v>
      </c>
      <c r="I25" s="70">
        <v>387218.52999999997</v>
      </c>
      <c r="J25" s="70">
        <v>600000</v>
      </c>
      <c r="K25" s="70">
        <v>150000</v>
      </c>
      <c r="L25" s="70">
        <v>9447215</v>
      </c>
      <c r="M25" s="70">
        <v>7981835.5600000005</v>
      </c>
      <c r="N25" s="70">
        <f t="shared" si="5"/>
        <v>152220301.53</v>
      </c>
      <c r="O25" s="70">
        <f t="shared" si="5"/>
        <v>70173198.67999999</v>
      </c>
    </row>
    <row r="26" spans="1:15" ht="27.75" customHeight="1">
      <c r="A26" s="67" t="s">
        <v>16</v>
      </c>
      <c r="B26" s="129">
        <v>123896956.09</v>
      </c>
      <c r="C26" s="129">
        <v>55633659.27000001</v>
      </c>
      <c r="D26" s="129">
        <v>14802500</v>
      </c>
      <c r="E26" s="129">
        <v>12060677.28</v>
      </c>
      <c r="F26" s="129">
        <v>4855963.5600000005</v>
      </c>
      <c r="G26" s="129">
        <v>4494908.84</v>
      </c>
      <c r="H26" s="129">
        <v>900000</v>
      </c>
      <c r="I26" s="129">
        <v>0</v>
      </c>
      <c r="J26" s="129">
        <v>0</v>
      </c>
      <c r="K26" s="129">
        <v>0</v>
      </c>
      <c r="L26" s="70">
        <v>13284322</v>
      </c>
      <c r="M26" s="70">
        <v>8041065.489999998</v>
      </c>
      <c r="N26" s="70">
        <f t="shared" si="5"/>
        <v>157739741.65</v>
      </c>
      <c r="O26" s="70">
        <f t="shared" si="5"/>
        <v>80230310.88000001</v>
      </c>
    </row>
    <row r="27" spans="1:15" ht="27.75" customHeight="1">
      <c r="A27" s="67" t="s">
        <v>14</v>
      </c>
      <c r="B27" s="129">
        <v>483361409.4700001</v>
      </c>
      <c r="C27" s="129">
        <v>480078465.13000005</v>
      </c>
      <c r="D27" s="129">
        <v>18008822.95</v>
      </c>
      <c r="E27" s="129">
        <v>10496961.97</v>
      </c>
      <c r="F27" s="129">
        <v>1861797</v>
      </c>
      <c r="G27" s="129">
        <v>4889278.28</v>
      </c>
      <c r="H27" s="129">
        <v>1056030.03</v>
      </c>
      <c r="I27" s="129">
        <v>285580</v>
      </c>
      <c r="J27" s="129">
        <v>0</v>
      </c>
      <c r="K27" s="129">
        <v>0</v>
      </c>
      <c r="L27" s="70">
        <v>7694439.66</v>
      </c>
      <c r="M27" s="70">
        <v>8607888.370000001</v>
      </c>
      <c r="N27" s="70">
        <f t="shared" si="5"/>
        <v>511982499.1100001</v>
      </c>
      <c r="O27" s="70">
        <f t="shared" si="5"/>
        <v>504358173.75000006</v>
      </c>
    </row>
    <row r="28" spans="1:15" ht="27.75" customHeight="1">
      <c r="A28" s="126" t="s">
        <v>21</v>
      </c>
      <c r="B28" s="127">
        <f>SUM(B29:B33)</f>
        <v>1226014577.7</v>
      </c>
      <c r="C28" s="127">
        <f aca="true" t="shared" si="6" ref="C28:O28">SUM(C29:C33)</f>
        <v>1536023914.81</v>
      </c>
      <c r="D28" s="127">
        <f t="shared" si="6"/>
        <v>151755151.64000002</v>
      </c>
      <c r="E28" s="127">
        <f t="shared" si="6"/>
        <v>178223124.79</v>
      </c>
      <c r="F28" s="127">
        <f t="shared" si="6"/>
        <v>110571063.37</v>
      </c>
      <c r="G28" s="127">
        <f t="shared" si="6"/>
        <v>125687525</v>
      </c>
      <c r="H28" s="127">
        <f>SUM(H29:H33)</f>
        <v>517261.27</v>
      </c>
      <c r="I28" s="127">
        <f>SUM(I29:I33)</f>
        <v>1544589.48</v>
      </c>
      <c r="J28" s="127">
        <f t="shared" si="6"/>
        <v>0</v>
      </c>
      <c r="K28" s="127">
        <f t="shared" si="6"/>
        <v>154714.72999999998</v>
      </c>
      <c r="L28" s="127">
        <f t="shared" si="6"/>
        <v>74302903.79</v>
      </c>
      <c r="M28" s="127">
        <f t="shared" si="6"/>
        <v>66338098.94</v>
      </c>
      <c r="N28" s="127">
        <f t="shared" si="6"/>
        <v>1563160957.7700002</v>
      </c>
      <c r="O28" s="127">
        <f t="shared" si="6"/>
        <v>1907971967.7500002</v>
      </c>
    </row>
    <row r="29" spans="1:15" ht="27.75" customHeight="1">
      <c r="A29" s="67" t="s">
        <v>27</v>
      </c>
      <c r="B29" s="129">
        <v>404257767.05</v>
      </c>
      <c r="C29" s="129">
        <v>420603984.45000005</v>
      </c>
      <c r="D29" s="129">
        <v>5755000</v>
      </c>
      <c r="E29" s="129">
        <v>11570347.77</v>
      </c>
      <c r="F29" s="129">
        <v>16274935.04</v>
      </c>
      <c r="G29" s="129">
        <v>17442899.9</v>
      </c>
      <c r="H29" s="70">
        <v>434496.27</v>
      </c>
      <c r="I29" s="70">
        <v>0</v>
      </c>
      <c r="J29" s="70">
        <v>0</v>
      </c>
      <c r="K29" s="70">
        <v>0</v>
      </c>
      <c r="L29" s="70">
        <v>30857997.16</v>
      </c>
      <c r="M29" s="70">
        <v>35742674.9</v>
      </c>
      <c r="N29" s="70">
        <f aca="true" t="shared" si="7" ref="N29:O33">+B29+D29+F29+H29+J29+L29</f>
        <v>457580195.52000004</v>
      </c>
      <c r="O29" s="70">
        <f t="shared" si="7"/>
        <v>485359907.02</v>
      </c>
    </row>
    <row r="30" spans="1:15" ht="27.75" customHeight="1">
      <c r="A30" s="67" t="s">
        <v>26</v>
      </c>
      <c r="B30" s="129">
        <v>26348491.23</v>
      </c>
      <c r="C30" s="129">
        <v>32208503.58</v>
      </c>
      <c r="D30" s="129">
        <v>100246432.24000001</v>
      </c>
      <c r="E30" s="129">
        <v>98342905.32</v>
      </c>
      <c r="F30" s="129">
        <v>70202000.59</v>
      </c>
      <c r="G30" s="129">
        <v>65499584.29</v>
      </c>
      <c r="H30" s="70">
        <v>0</v>
      </c>
      <c r="I30" s="70">
        <v>0</v>
      </c>
      <c r="J30" s="70">
        <v>0</v>
      </c>
      <c r="K30" s="70">
        <v>0</v>
      </c>
      <c r="L30" s="70">
        <v>18353704.3</v>
      </c>
      <c r="M30" s="70">
        <v>13970340.169999998</v>
      </c>
      <c r="N30" s="70">
        <f t="shared" si="7"/>
        <v>215150628.36</v>
      </c>
      <c r="O30" s="70">
        <f t="shared" si="7"/>
        <v>210021333.35999998</v>
      </c>
    </row>
    <row r="31" spans="1:15" ht="27.75" customHeight="1">
      <c r="A31" s="67" t="s">
        <v>31</v>
      </c>
      <c r="B31" s="129">
        <v>20556818.32</v>
      </c>
      <c r="C31" s="129">
        <v>19582081.099999998</v>
      </c>
      <c r="D31" s="129">
        <v>18560591.18</v>
      </c>
      <c r="E31" s="129">
        <v>12700257.14</v>
      </c>
      <c r="F31" s="129">
        <v>808458</v>
      </c>
      <c r="G31" s="129">
        <v>17436459.48</v>
      </c>
      <c r="H31" s="129">
        <v>82765</v>
      </c>
      <c r="I31" s="129">
        <v>223448.54</v>
      </c>
      <c r="J31" s="129">
        <v>0</v>
      </c>
      <c r="K31" s="129">
        <v>154714.72999999998</v>
      </c>
      <c r="L31" s="70">
        <v>4262339</v>
      </c>
      <c r="M31" s="70">
        <v>3601573.14</v>
      </c>
      <c r="N31" s="70">
        <f t="shared" si="7"/>
        <v>44270971.5</v>
      </c>
      <c r="O31" s="70">
        <f t="shared" si="7"/>
        <v>53698534.129999995</v>
      </c>
    </row>
    <row r="32" spans="1:15" ht="27.75" customHeight="1">
      <c r="A32" s="67" t="s">
        <v>24</v>
      </c>
      <c r="B32" s="129">
        <v>397850248.91999996</v>
      </c>
      <c r="C32" s="129">
        <v>229272862.35999998</v>
      </c>
      <c r="D32" s="129">
        <v>1000000</v>
      </c>
      <c r="E32" s="129">
        <v>663720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6358100</v>
      </c>
      <c r="M32" s="70">
        <v>3465646.5</v>
      </c>
      <c r="N32" s="70">
        <f t="shared" si="7"/>
        <v>405208348.91999996</v>
      </c>
      <c r="O32" s="70">
        <f t="shared" si="7"/>
        <v>233402228.85999998</v>
      </c>
    </row>
    <row r="33" spans="1:15" ht="27.75" customHeight="1">
      <c r="A33" s="67" t="s">
        <v>22</v>
      </c>
      <c r="B33" s="129">
        <v>377001252.18000007</v>
      </c>
      <c r="C33" s="129">
        <v>834356483.32</v>
      </c>
      <c r="D33" s="129">
        <v>26193128.22</v>
      </c>
      <c r="E33" s="129">
        <v>54945894.56</v>
      </c>
      <c r="F33" s="129">
        <v>23285669.740000002</v>
      </c>
      <c r="G33" s="129">
        <v>25308581.33</v>
      </c>
      <c r="H33" s="70">
        <v>0</v>
      </c>
      <c r="I33" s="70">
        <v>1321140.94</v>
      </c>
      <c r="J33" s="70">
        <v>0</v>
      </c>
      <c r="K33" s="70">
        <v>0</v>
      </c>
      <c r="L33" s="70">
        <v>14470763.33</v>
      </c>
      <c r="M33" s="70">
        <v>9557864.23</v>
      </c>
      <c r="N33" s="70">
        <f t="shared" si="7"/>
        <v>440950813.4700001</v>
      </c>
      <c r="O33" s="70">
        <f t="shared" si="7"/>
        <v>925489964.3800002</v>
      </c>
    </row>
    <row r="34" spans="1:15" ht="27.75" customHeight="1">
      <c r="A34" s="126" t="s">
        <v>28</v>
      </c>
      <c r="B34" s="127">
        <f>SUM(B35:B39)</f>
        <v>568274378.7199999</v>
      </c>
      <c r="C34" s="127">
        <f aca="true" t="shared" si="8" ref="C34:O34">SUM(C35:C39)</f>
        <v>420803117.15999997</v>
      </c>
      <c r="D34" s="127">
        <f t="shared" si="8"/>
        <v>129265096.02</v>
      </c>
      <c r="E34" s="127">
        <f t="shared" si="8"/>
        <v>130457300.91</v>
      </c>
      <c r="F34" s="127">
        <f t="shared" si="8"/>
        <v>29308586.89</v>
      </c>
      <c r="G34" s="127">
        <f t="shared" si="8"/>
        <v>25981876.28</v>
      </c>
      <c r="H34" s="127">
        <f>SUM(H35:H39)</f>
        <v>724017</v>
      </c>
      <c r="I34" s="127">
        <f>SUM(I35:I39)</f>
        <v>796846.1799999999</v>
      </c>
      <c r="J34" s="127">
        <f t="shared" si="8"/>
        <v>409883</v>
      </c>
      <c r="K34" s="127">
        <f t="shared" si="8"/>
        <v>1019398.6</v>
      </c>
      <c r="L34" s="127">
        <f t="shared" si="8"/>
        <v>81903903.67</v>
      </c>
      <c r="M34" s="127">
        <f t="shared" si="8"/>
        <v>69699827.08999999</v>
      </c>
      <c r="N34" s="127">
        <f t="shared" si="8"/>
        <v>809885865.3</v>
      </c>
      <c r="O34" s="127">
        <f t="shared" si="8"/>
        <v>648758366.2199998</v>
      </c>
    </row>
    <row r="35" spans="1:15" ht="27.75" customHeight="1">
      <c r="A35" s="67" t="s">
        <v>29</v>
      </c>
      <c r="B35" s="129">
        <v>11966340.6</v>
      </c>
      <c r="C35" s="129">
        <v>10476173.96</v>
      </c>
      <c r="D35" s="129">
        <v>55036855.92</v>
      </c>
      <c r="E35" s="129">
        <v>39393313.17</v>
      </c>
      <c r="F35" s="129">
        <v>4000000</v>
      </c>
      <c r="G35" s="129">
        <v>4808606.97</v>
      </c>
      <c r="H35" s="129">
        <v>0</v>
      </c>
      <c r="I35" s="129">
        <v>50000</v>
      </c>
      <c r="J35" s="129">
        <v>0</v>
      </c>
      <c r="K35" s="129">
        <v>90000</v>
      </c>
      <c r="L35" s="70">
        <v>19779729.669999998</v>
      </c>
      <c r="M35" s="70">
        <v>22835184.65</v>
      </c>
      <c r="N35" s="70">
        <f aca="true" t="shared" si="9" ref="N35:O39">+B35+D35+F35+H35+J35+L35</f>
        <v>90782926.19000001</v>
      </c>
      <c r="O35" s="70">
        <f t="shared" si="9"/>
        <v>77653278.75</v>
      </c>
    </row>
    <row r="36" spans="1:15" ht="27.75" customHeight="1">
      <c r="A36" s="67" t="s">
        <v>52</v>
      </c>
      <c r="B36" s="129">
        <v>59960259.78</v>
      </c>
      <c r="C36" s="129">
        <v>91137575.55999999</v>
      </c>
      <c r="D36" s="129">
        <v>9101960</v>
      </c>
      <c r="E36" s="129">
        <v>6105679.41</v>
      </c>
      <c r="F36" s="129">
        <v>1160481.28</v>
      </c>
      <c r="G36" s="129">
        <v>3721388.79</v>
      </c>
      <c r="H36" s="129">
        <v>0</v>
      </c>
      <c r="I36" s="129">
        <v>41696.99</v>
      </c>
      <c r="J36" s="129">
        <v>280000</v>
      </c>
      <c r="K36" s="129">
        <v>515288.64</v>
      </c>
      <c r="L36" s="70">
        <v>3924800</v>
      </c>
      <c r="M36" s="70">
        <v>5987888.4399999995</v>
      </c>
      <c r="N36" s="70">
        <f t="shared" si="9"/>
        <v>74427501.06</v>
      </c>
      <c r="O36" s="70">
        <f t="shared" si="9"/>
        <v>107509517.82999998</v>
      </c>
    </row>
    <row r="37" spans="1:15" ht="27.75" customHeight="1">
      <c r="A37" s="67" t="s">
        <v>32</v>
      </c>
      <c r="B37" s="129">
        <v>26332705.39</v>
      </c>
      <c r="C37" s="129">
        <v>18529384.87</v>
      </c>
      <c r="D37" s="129">
        <v>44982950.61</v>
      </c>
      <c r="E37" s="129">
        <v>57436334.36000001</v>
      </c>
      <c r="F37" s="129">
        <v>11010500</v>
      </c>
      <c r="G37" s="129">
        <v>11145022.09</v>
      </c>
      <c r="H37" s="70">
        <v>724017</v>
      </c>
      <c r="I37" s="70">
        <v>418328.75</v>
      </c>
      <c r="J37" s="70">
        <v>129883</v>
      </c>
      <c r="K37" s="70">
        <v>272678.35</v>
      </c>
      <c r="L37" s="70">
        <v>48400613</v>
      </c>
      <c r="M37" s="70">
        <v>34530312.349999994</v>
      </c>
      <c r="N37" s="70">
        <f t="shared" si="9"/>
        <v>131580669</v>
      </c>
      <c r="O37" s="70">
        <f t="shared" si="9"/>
        <v>122332060.77</v>
      </c>
    </row>
    <row r="38" spans="1:15" ht="27.75" customHeight="1">
      <c r="A38" s="67" t="s">
        <v>97</v>
      </c>
      <c r="B38" s="129">
        <v>403523703.65</v>
      </c>
      <c r="C38" s="129">
        <v>271016608.46</v>
      </c>
      <c r="D38" s="129">
        <v>3556524.77</v>
      </c>
      <c r="E38" s="129">
        <v>3812930.11</v>
      </c>
      <c r="F38" s="129">
        <v>8422019.61</v>
      </c>
      <c r="G38" s="129">
        <v>4572189.699999999</v>
      </c>
      <c r="H38" s="129">
        <v>0</v>
      </c>
      <c r="I38" s="129">
        <v>0</v>
      </c>
      <c r="J38" s="129">
        <v>0</v>
      </c>
      <c r="K38" s="129">
        <v>25000</v>
      </c>
      <c r="L38" s="70">
        <v>3092000</v>
      </c>
      <c r="M38" s="70">
        <v>1555108.5299999998</v>
      </c>
      <c r="N38" s="70">
        <f t="shared" si="9"/>
        <v>418594248.03</v>
      </c>
      <c r="O38" s="70">
        <f t="shared" si="9"/>
        <v>280981836.79999995</v>
      </c>
    </row>
    <row r="39" spans="1:15" ht="27.75" customHeight="1">
      <c r="A39" s="67" t="s">
        <v>30</v>
      </c>
      <c r="B39" s="129">
        <v>66491369.300000004</v>
      </c>
      <c r="C39" s="129">
        <v>29643374.309999995</v>
      </c>
      <c r="D39" s="129">
        <v>16586804.72</v>
      </c>
      <c r="E39" s="129">
        <v>23709043.86</v>
      </c>
      <c r="F39" s="129">
        <v>4715586</v>
      </c>
      <c r="G39" s="129">
        <v>1734668.73</v>
      </c>
      <c r="H39" s="70">
        <v>0</v>
      </c>
      <c r="I39" s="70">
        <v>286820.44</v>
      </c>
      <c r="J39" s="70">
        <v>0</v>
      </c>
      <c r="K39" s="70">
        <v>116431.61</v>
      </c>
      <c r="L39" s="70">
        <v>6706761</v>
      </c>
      <c r="M39" s="70">
        <v>4791333.119999999</v>
      </c>
      <c r="N39" s="70">
        <f t="shared" si="9"/>
        <v>94500521.02000001</v>
      </c>
      <c r="O39" s="70">
        <f t="shared" si="9"/>
        <v>60281672.069999985</v>
      </c>
    </row>
    <row r="40" spans="1:15" ht="27.75" customHeight="1">
      <c r="A40" s="126" t="s">
        <v>48</v>
      </c>
      <c r="B40" s="127">
        <f aca="true" t="shared" si="10" ref="B40:O40">SUM(B41:B45)</f>
        <v>713457372.6800001</v>
      </c>
      <c r="C40" s="127">
        <f t="shared" si="10"/>
        <v>959757867.1500001</v>
      </c>
      <c r="D40" s="127">
        <f t="shared" si="10"/>
        <v>35046966.39</v>
      </c>
      <c r="E40" s="127">
        <f t="shared" si="10"/>
        <v>53768308.7</v>
      </c>
      <c r="F40" s="127">
        <f t="shared" si="10"/>
        <v>21735883.7</v>
      </c>
      <c r="G40" s="127">
        <f t="shared" si="10"/>
        <v>31620284.27</v>
      </c>
      <c r="H40" s="127">
        <f>SUM(H41:H45)</f>
        <v>7765359.77</v>
      </c>
      <c r="I40" s="127">
        <f>SUM(I41:I45)</f>
        <v>4531817.640000001</v>
      </c>
      <c r="J40" s="127">
        <f t="shared" si="10"/>
        <v>200000</v>
      </c>
      <c r="K40" s="127">
        <f t="shared" si="10"/>
        <v>272541.96</v>
      </c>
      <c r="L40" s="127">
        <f t="shared" si="10"/>
        <v>111567239.15</v>
      </c>
      <c r="M40" s="127">
        <f t="shared" si="10"/>
        <v>40263166.65</v>
      </c>
      <c r="N40" s="127">
        <f t="shared" si="10"/>
        <v>889772821.6899999</v>
      </c>
      <c r="O40" s="127">
        <f t="shared" si="10"/>
        <v>1090213986.37</v>
      </c>
    </row>
    <row r="41" spans="1:17" ht="27.75" customHeight="1">
      <c r="A41" s="67" t="s">
        <v>8</v>
      </c>
      <c r="B41" s="129">
        <v>250947310.47000003</v>
      </c>
      <c r="C41" s="129">
        <v>223471501.75</v>
      </c>
      <c r="D41" s="129">
        <v>0</v>
      </c>
      <c r="E41" s="129">
        <v>0</v>
      </c>
      <c r="F41" s="70">
        <v>0</v>
      </c>
      <c r="G41" s="70">
        <v>0</v>
      </c>
      <c r="H41" s="70">
        <v>797000</v>
      </c>
      <c r="I41" s="70">
        <v>0</v>
      </c>
      <c r="J41" s="70">
        <v>200000</v>
      </c>
      <c r="K41" s="70">
        <v>162958.63</v>
      </c>
      <c r="L41" s="70">
        <v>3277400</v>
      </c>
      <c r="M41" s="70">
        <v>6357198.53</v>
      </c>
      <c r="N41" s="70">
        <f aca="true" t="shared" si="11" ref="N41:O45">+B41+D41+F41+H41+J41+L41</f>
        <v>255221710.47000003</v>
      </c>
      <c r="O41" s="70">
        <f t="shared" si="11"/>
        <v>229991658.91</v>
      </c>
      <c r="Q41" s="74"/>
    </row>
    <row r="42" spans="1:15" ht="27.75" customHeight="1">
      <c r="A42" s="67" t="s">
        <v>23</v>
      </c>
      <c r="B42" s="129">
        <v>52637584.54000001</v>
      </c>
      <c r="C42" s="129">
        <v>137760318.31</v>
      </c>
      <c r="D42" s="129">
        <v>19868600</v>
      </c>
      <c r="E42" s="129">
        <v>30739200.12</v>
      </c>
      <c r="F42" s="129">
        <v>3291500</v>
      </c>
      <c r="G42" s="129">
        <v>5178195.82</v>
      </c>
      <c r="H42" s="70">
        <v>5568359.77</v>
      </c>
      <c r="I42" s="70">
        <v>2431817.64</v>
      </c>
      <c r="J42" s="70">
        <v>0</v>
      </c>
      <c r="K42" s="70">
        <v>63333.33</v>
      </c>
      <c r="L42" s="70">
        <v>45085852.44</v>
      </c>
      <c r="M42" s="70">
        <v>6827510.949999999</v>
      </c>
      <c r="N42" s="70">
        <f t="shared" si="11"/>
        <v>126451896.75</v>
      </c>
      <c r="O42" s="70">
        <f t="shared" si="11"/>
        <v>183000376.17</v>
      </c>
    </row>
    <row r="43" spans="1:15" ht="27.75" customHeight="1">
      <c r="A43" s="67" t="s">
        <v>69</v>
      </c>
      <c r="B43" s="129">
        <v>72220311.64000002</v>
      </c>
      <c r="C43" s="129">
        <v>59172342.94</v>
      </c>
      <c r="D43" s="129">
        <v>0</v>
      </c>
      <c r="E43" s="129">
        <v>1174759.55</v>
      </c>
      <c r="F43" s="129">
        <v>5000000</v>
      </c>
      <c r="G43" s="129">
        <v>6087105.970000001</v>
      </c>
      <c r="H43" s="70">
        <v>0</v>
      </c>
      <c r="I43" s="70">
        <v>500000</v>
      </c>
      <c r="J43" s="70">
        <v>0</v>
      </c>
      <c r="K43" s="70">
        <v>46250</v>
      </c>
      <c r="L43" s="70">
        <v>38221015</v>
      </c>
      <c r="M43" s="70">
        <v>9154442.52</v>
      </c>
      <c r="N43" s="70">
        <f t="shared" si="11"/>
        <v>115441326.64000002</v>
      </c>
      <c r="O43" s="70">
        <f t="shared" si="11"/>
        <v>76134900.97999999</v>
      </c>
    </row>
    <row r="44" spans="1:15" ht="27.75" customHeight="1">
      <c r="A44" s="67" t="s">
        <v>25</v>
      </c>
      <c r="B44" s="129">
        <v>126027341</v>
      </c>
      <c r="C44" s="129">
        <v>158662182.47000003</v>
      </c>
      <c r="D44" s="129">
        <v>950000</v>
      </c>
      <c r="E44" s="129">
        <v>3472717.1500000004</v>
      </c>
      <c r="F44" s="129">
        <v>12839162.64</v>
      </c>
      <c r="G44" s="129">
        <v>19180343.04</v>
      </c>
      <c r="H44" s="70">
        <v>0</v>
      </c>
      <c r="I44" s="70">
        <v>0</v>
      </c>
      <c r="J44" s="70">
        <v>0</v>
      </c>
      <c r="K44" s="70">
        <v>0</v>
      </c>
      <c r="L44" s="70">
        <v>11998374</v>
      </c>
      <c r="M44" s="70">
        <v>11191176.23</v>
      </c>
      <c r="N44" s="70">
        <f t="shared" si="11"/>
        <v>151814877.64</v>
      </c>
      <c r="O44" s="70">
        <f t="shared" si="11"/>
        <v>192506418.89000002</v>
      </c>
    </row>
    <row r="45" spans="1:15" ht="27.75" customHeight="1">
      <c r="A45" s="67" t="s">
        <v>15</v>
      </c>
      <c r="B45" s="129">
        <v>211624825.02999997</v>
      </c>
      <c r="C45" s="129">
        <v>380691521.68</v>
      </c>
      <c r="D45" s="129">
        <v>14228366.39</v>
      </c>
      <c r="E45" s="129">
        <v>18381631.88</v>
      </c>
      <c r="F45" s="129">
        <v>605221.06</v>
      </c>
      <c r="G45" s="129">
        <v>1174639.44</v>
      </c>
      <c r="H45" s="129">
        <v>1400000</v>
      </c>
      <c r="I45" s="129">
        <v>1600000</v>
      </c>
      <c r="J45" s="129">
        <v>0</v>
      </c>
      <c r="K45" s="129">
        <v>0</v>
      </c>
      <c r="L45" s="70">
        <v>12984597.71</v>
      </c>
      <c r="M45" s="70">
        <v>6732838.42</v>
      </c>
      <c r="N45" s="70">
        <f t="shared" si="11"/>
        <v>240843010.18999997</v>
      </c>
      <c r="O45" s="70">
        <f t="shared" si="11"/>
        <v>408580631.42</v>
      </c>
    </row>
    <row r="46" spans="1:15" ht="27.75" customHeight="1">
      <c r="A46" s="119" t="s">
        <v>33</v>
      </c>
      <c r="B46" s="130">
        <f aca="true" t="shared" si="12" ref="B46:O46">SUM(B8+B14+B21+B28+B34+B40)</f>
        <v>5312823837.39</v>
      </c>
      <c r="C46" s="130">
        <f t="shared" si="12"/>
        <v>4468541409.08</v>
      </c>
      <c r="D46" s="130">
        <f t="shared" si="12"/>
        <v>978099822.31</v>
      </c>
      <c r="E46" s="130">
        <f t="shared" si="12"/>
        <v>700188182.6800001</v>
      </c>
      <c r="F46" s="130">
        <f t="shared" si="12"/>
        <v>473247807.30999994</v>
      </c>
      <c r="G46" s="130">
        <f t="shared" si="12"/>
        <v>316731124.77</v>
      </c>
      <c r="H46" s="130">
        <f>SUM(H8+H14+H21+H28+H34+H40)</f>
        <v>42246648</v>
      </c>
      <c r="I46" s="130">
        <f>SUM(I8+I14+I21+I28+I34+I40)</f>
        <v>10877722.57</v>
      </c>
      <c r="J46" s="130">
        <f t="shared" si="12"/>
        <v>2942131.83</v>
      </c>
      <c r="K46" s="130">
        <f t="shared" si="12"/>
        <v>2358742.84</v>
      </c>
      <c r="L46" s="130">
        <f t="shared" si="12"/>
        <v>1294870928.22</v>
      </c>
      <c r="M46" s="130">
        <f t="shared" si="12"/>
        <v>976410049.7</v>
      </c>
      <c r="N46" s="130">
        <f>SUM(N8+N14+N21+N28+N34+N40)</f>
        <v>8104231175.06</v>
      </c>
      <c r="O46" s="130">
        <f t="shared" si="12"/>
        <v>6475107231.64</v>
      </c>
    </row>
    <row r="47" spans="1:15" s="38" customFormat="1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21.75" customHeight="1">
      <c r="A48" s="67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2:15" ht="21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21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3" ht="21.75" customHeight="1">
      <c r="M53" s="7"/>
    </row>
  </sheetData>
  <sheetProtection/>
  <mergeCells count="10">
    <mergeCell ref="N5:O5"/>
    <mergeCell ref="A1:O1"/>
    <mergeCell ref="A2:O2"/>
    <mergeCell ref="D4:K4"/>
    <mergeCell ref="B5:C5"/>
    <mergeCell ref="D5:E5"/>
    <mergeCell ref="F5:G5"/>
    <mergeCell ref="H5:I5"/>
    <mergeCell ref="J5:K5"/>
    <mergeCell ref="L5:M5"/>
  </mergeCells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2"/>
  <headerFooter alignWithMargins="0">
    <oddFooter>&amp;LPlaneación Estratégica - Sección de Estadística.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0" zoomScaleNormal="70" zoomScalePageLayoutView="0" workbookViewId="0" topLeftCell="A1">
      <selection activeCell="G24" sqref="G24"/>
    </sheetView>
  </sheetViews>
  <sheetFormatPr defaultColWidth="11.421875" defaultRowHeight="19.5" customHeight="1"/>
  <cols>
    <col min="1" max="1" width="65.00390625" style="50" bestFit="1" customWidth="1"/>
    <col min="2" max="2" width="30.7109375" style="50" customWidth="1"/>
    <col min="3" max="3" width="34.7109375" style="50" customWidth="1"/>
    <col min="4" max="4" width="32.421875" style="50" bestFit="1" customWidth="1"/>
    <col min="5" max="6" width="27.8515625" style="110" bestFit="1" customWidth="1"/>
    <col min="7" max="7" width="27.421875" style="50" bestFit="1" customWidth="1"/>
    <col min="8" max="8" width="19.57421875" style="50" bestFit="1" customWidth="1"/>
    <col min="9" max="10" width="25.00390625" style="50" bestFit="1" customWidth="1"/>
    <col min="11" max="12" width="27.7109375" style="50" bestFit="1" customWidth="1"/>
    <col min="13" max="16384" width="11.421875" style="50" customWidth="1"/>
  </cols>
  <sheetData>
    <row r="1" spans="1:4" ht="30.75">
      <c r="A1" s="243" t="s">
        <v>192</v>
      </c>
      <c r="B1" s="243"/>
      <c r="C1" s="243"/>
      <c r="D1" s="243"/>
    </row>
    <row r="2" spans="1:4" ht="30.75">
      <c r="A2" s="244" t="s">
        <v>49</v>
      </c>
      <c r="B2" s="244"/>
      <c r="C2" s="244"/>
      <c r="D2" s="244"/>
    </row>
    <row r="3" spans="1:4" ht="23.25">
      <c r="A3" s="115"/>
      <c r="B3" s="115"/>
      <c r="C3" s="115"/>
      <c r="D3" s="115"/>
    </row>
    <row r="4" spans="1:6" ht="26.25">
      <c r="A4" s="245" t="s">
        <v>117</v>
      </c>
      <c r="B4" s="133" t="s">
        <v>59</v>
      </c>
      <c r="C4" s="133" t="s">
        <v>56</v>
      </c>
      <c r="D4" s="133" t="s">
        <v>57</v>
      </c>
      <c r="E4" s="67"/>
      <c r="F4" s="50"/>
    </row>
    <row r="5" spans="1:6" ht="22.5" customHeight="1">
      <c r="A5" s="245"/>
      <c r="B5" s="134" t="s">
        <v>64</v>
      </c>
      <c r="C5" s="134" t="s">
        <v>65</v>
      </c>
      <c r="D5" s="134" t="s">
        <v>65</v>
      </c>
      <c r="E5" s="67"/>
      <c r="F5" s="50"/>
    </row>
    <row r="6" spans="1:6" ht="23.25">
      <c r="A6" s="115" t="s">
        <v>123</v>
      </c>
      <c r="B6" s="135"/>
      <c r="C6" s="135"/>
      <c r="D6" s="136"/>
      <c r="E6" s="67"/>
      <c r="F6" s="50"/>
    </row>
    <row r="7" spans="1:6" ht="30" customHeight="1">
      <c r="A7" s="67" t="s">
        <v>124</v>
      </c>
      <c r="B7" s="137">
        <v>183137</v>
      </c>
      <c r="C7" s="7">
        <v>1322555365.93</v>
      </c>
      <c r="D7" s="7">
        <v>404589196.75999993</v>
      </c>
      <c r="E7" s="67"/>
      <c r="F7" s="50"/>
    </row>
    <row r="8" spans="1:6" ht="30" customHeight="1">
      <c r="A8" s="67" t="s">
        <v>125</v>
      </c>
      <c r="B8" s="137">
        <v>0</v>
      </c>
      <c r="C8" s="7">
        <v>519819490.11</v>
      </c>
      <c r="D8" s="7">
        <v>1919567901.7599998</v>
      </c>
      <c r="E8" s="67"/>
      <c r="F8" s="50"/>
    </row>
    <row r="9" spans="1:6" ht="30" customHeight="1">
      <c r="A9" s="67" t="s">
        <v>129</v>
      </c>
      <c r="B9" s="137">
        <v>54014</v>
      </c>
      <c r="C9" s="7">
        <v>324885558.12</v>
      </c>
      <c r="D9" s="7">
        <v>115386562.80000001</v>
      </c>
      <c r="E9" s="67"/>
      <c r="F9" s="50"/>
    </row>
    <row r="10" spans="1:6" ht="30" customHeight="1">
      <c r="A10" s="67" t="s">
        <v>130</v>
      </c>
      <c r="B10" s="137">
        <v>0</v>
      </c>
      <c r="C10" s="7">
        <v>308260163.45</v>
      </c>
      <c r="D10" s="7">
        <v>355062034.83</v>
      </c>
      <c r="E10" s="67"/>
      <c r="F10" s="50"/>
    </row>
    <row r="11" spans="1:6" ht="30" customHeight="1">
      <c r="A11" s="67" t="s">
        <v>161</v>
      </c>
      <c r="B11" s="137">
        <v>48693</v>
      </c>
      <c r="C11" s="7">
        <v>149102687.92000002</v>
      </c>
      <c r="D11" s="7">
        <v>111834097.6</v>
      </c>
      <c r="E11" s="67"/>
      <c r="F11" s="50"/>
    </row>
    <row r="12" spans="1:6" ht="30" customHeight="1">
      <c r="A12" s="67" t="s">
        <v>126</v>
      </c>
      <c r="B12" s="137">
        <v>11530</v>
      </c>
      <c r="C12" s="7">
        <v>191052346.39</v>
      </c>
      <c r="D12" s="7">
        <v>82999773.54999998</v>
      </c>
      <c r="E12" s="67"/>
      <c r="F12" s="50"/>
    </row>
    <row r="13" spans="1:6" ht="30" customHeight="1">
      <c r="A13" s="67" t="s">
        <v>127</v>
      </c>
      <c r="B13" s="137">
        <v>7843</v>
      </c>
      <c r="C13" s="7">
        <v>62715536.92999999</v>
      </c>
      <c r="D13" s="7">
        <v>39055742.330000006</v>
      </c>
      <c r="E13" s="67"/>
      <c r="F13" s="50"/>
    </row>
    <row r="14" spans="1:6" ht="30" customHeight="1">
      <c r="A14" s="67" t="s">
        <v>128</v>
      </c>
      <c r="B14" s="137">
        <v>0</v>
      </c>
      <c r="C14" s="7">
        <v>800000</v>
      </c>
      <c r="D14" s="7">
        <v>1400000</v>
      </c>
      <c r="E14" s="67"/>
      <c r="F14" s="50"/>
    </row>
    <row r="15" spans="1:6" ht="30" customHeight="1">
      <c r="A15" s="67" t="s">
        <v>162</v>
      </c>
      <c r="B15" s="137">
        <v>38371</v>
      </c>
      <c r="C15" s="7">
        <v>133151918.35</v>
      </c>
      <c r="D15" s="7">
        <v>80537553.5</v>
      </c>
      <c r="E15" s="67"/>
      <c r="F15" s="50"/>
    </row>
    <row r="16" spans="1:6" ht="30" customHeight="1">
      <c r="A16" s="67" t="s">
        <v>163</v>
      </c>
      <c r="B16" s="137">
        <v>8869</v>
      </c>
      <c r="C16" s="7">
        <v>34729535.79</v>
      </c>
      <c r="D16" s="7">
        <v>34721012.21</v>
      </c>
      <c r="E16" s="67"/>
      <c r="F16" s="50"/>
    </row>
    <row r="17" spans="1:6" ht="30" customHeight="1">
      <c r="A17" s="67" t="s">
        <v>134</v>
      </c>
      <c r="B17" s="137">
        <v>5053</v>
      </c>
      <c r="C17" s="7">
        <v>61004529.8</v>
      </c>
      <c r="D17" s="7">
        <v>54842209.739999995</v>
      </c>
      <c r="E17" s="67"/>
      <c r="F17" s="50"/>
    </row>
    <row r="18" spans="1:6" ht="30" customHeight="1">
      <c r="A18" s="67" t="s">
        <v>164</v>
      </c>
      <c r="B18" s="137">
        <v>2085</v>
      </c>
      <c r="C18" s="7">
        <v>149725621.05</v>
      </c>
      <c r="D18" s="7">
        <v>141870840.45</v>
      </c>
      <c r="E18" s="67"/>
      <c r="F18" s="50"/>
    </row>
    <row r="19" spans="1:6" ht="30" customHeight="1">
      <c r="A19" s="67" t="s">
        <v>165</v>
      </c>
      <c r="B19" s="137">
        <v>2174</v>
      </c>
      <c r="C19" s="7">
        <v>80825056.62</v>
      </c>
      <c r="D19" s="7">
        <v>33536646.61</v>
      </c>
      <c r="E19" s="67"/>
      <c r="F19" s="50"/>
    </row>
    <row r="20" spans="1:6" ht="30" customHeight="1">
      <c r="A20" s="67" t="s">
        <v>166</v>
      </c>
      <c r="B20" s="137">
        <v>21750</v>
      </c>
      <c r="C20" s="7">
        <v>190033519.48000002</v>
      </c>
      <c r="D20" s="7">
        <v>32389662.669999998</v>
      </c>
      <c r="E20" s="67"/>
      <c r="F20" s="50"/>
    </row>
    <row r="21" spans="1:6" ht="30" customHeight="1">
      <c r="A21" s="67" t="s">
        <v>136</v>
      </c>
      <c r="B21" s="137">
        <v>1717</v>
      </c>
      <c r="C21" s="7">
        <v>34770054.47</v>
      </c>
      <c r="D21" s="7">
        <v>28785030.009999998</v>
      </c>
      <c r="E21" s="67"/>
      <c r="F21" s="50"/>
    </row>
    <row r="22" spans="1:6" ht="30" customHeight="1">
      <c r="A22" s="67" t="s">
        <v>131</v>
      </c>
      <c r="B22" s="137">
        <v>1051</v>
      </c>
      <c r="C22" s="7">
        <v>10147041.77</v>
      </c>
      <c r="D22" s="7">
        <v>36035903.62</v>
      </c>
      <c r="E22" s="67"/>
      <c r="F22" s="50"/>
    </row>
    <row r="23" spans="1:6" ht="30" customHeight="1">
      <c r="A23" s="67" t="s">
        <v>132</v>
      </c>
      <c r="B23" s="137">
        <v>0</v>
      </c>
      <c r="C23" s="7">
        <v>0</v>
      </c>
      <c r="D23" s="7">
        <v>7031486.239999999</v>
      </c>
      <c r="E23" s="67"/>
      <c r="F23" s="50"/>
    </row>
    <row r="24" spans="1:6" ht="30" customHeight="1">
      <c r="A24" s="67" t="s">
        <v>135</v>
      </c>
      <c r="B24" s="137">
        <v>4287</v>
      </c>
      <c r="C24" s="7">
        <v>21742690.8</v>
      </c>
      <c r="D24" s="7">
        <v>14268105.469999999</v>
      </c>
      <c r="E24" s="67"/>
      <c r="F24" s="50"/>
    </row>
    <row r="25" spans="1:6" ht="30" customHeight="1">
      <c r="A25" s="67" t="s">
        <v>139</v>
      </c>
      <c r="B25" s="137">
        <v>3263</v>
      </c>
      <c r="C25" s="7">
        <v>29455717.77</v>
      </c>
      <c r="D25" s="7">
        <v>7424031.989999999</v>
      </c>
      <c r="E25" s="67"/>
      <c r="F25" s="50"/>
    </row>
    <row r="26" spans="1:6" ht="30" customHeight="1">
      <c r="A26" s="67" t="s">
        <v>140</v>
      </c>
      <c r="B26" s="137">
        <v>0</v>
      </c>
      <c r="C26" s="7">
        <v>291873751.33</v>
      </c>
      <c r="D26" s="7">
        <v>252573256.01999998</v>
      </c>
      <c r="E26" s="67"/>
      <c r="F26" s="50"/>
    </row>
    <row r="27" spans="1:6" ht="30" customHeight="1">
      <c r="A27" s="67" t="s">
        <v>167</v>
      </c>
      <c r="B27" s="137">
        <v>896</v>
      </c>
      <c r="C27" s="7">
        <v>157240143.64</v>
      </c>
      <c r="D27" s="7">
        <v>22165109.49</v>
      </c>
      <c r="E27" s="67"/>
      <c r="F27" s="50"/>
    </row>
    <row r="28" spans="1:6" ht="30" customHeight="1">
      <c r="A28" s="67" t="s">
        <v>137</v>
      </c>
      <c r="B28" s="137">
        <v>1229</v>
      </c>
      <c r="C28" s="7">
        <v>12931693.77</v>
      </c>
      <c r="D28" s="7">
        <v>9144652.29</v>
      </c>
      <c r="E28" s="67"/>
      <c r="F28" s="50"/>
    </row>
    <row r="29" spans="1:6" ht="30" customHeight="1">
      <c r="A29" s="67" t="s">
        <v>168</v>
      </c>
      <c r="B29" s="137">
        <v>1592</v>
      </c>
      <c r="C29" s="7">
        <v>16163817.530000001</v>
      </c>
      <c r="D29" s="7">
        <v>8083015.700000001</v>
      </c>
      <c r="E29" s="67"/>
      <c r="F29" s="50"/>
    </row>
    <row r="30" spans="1:6" ht="30" customHeight="1">
      <c r="A30" s="67" t="s">
        <v>138</v>
      </c>
      <c r="B30" s="137">
        <v>1669</v>
      </c>
      <c r="C30" s="7">
        <v>10978977.510000002</v>
      </c>
      <c r="D30" s="7">
        <v>8434814.77</v>
      </c>
      <c r="E30" s="67"/>
      <c r="F30" s="50"/>
    </row>
    <row r="31" spans="1:6" ht="30" customHeight="1">
      <c r="A31" s="67" t="s">
        <v>169</v>
      </c>
      <c r="B31" s="137">
        <v>995</v>
      </c>
      <c r="C31" s="7">
        <v>3387194.95</v>
      </c>
      <c r="D31" s="7">
        <v>4034252.41</v>
      </c>
      <c r="E31" s="67"/>
      <c r="F31" s="50"/>
    </row>
    <row r="32" spans="1:6" ht="30" customHeight="1">
      <c r="A32" s="67" t="s">
        <v>170</v>
      </c>
      <c r="B32" s="137">
        <v>213</v>
      </c>
      <c r="C32" s="7">
        <v>763315.96</v>
      </c>
      <c r="D32" s="7">
        <v>1441020</v>
      </c>
      <c r="E32" s="67"/>
      <c r="F32" s="50"/>
    </row>
    <row r="33" spans="1:6" ht="30" customHeight="1">
      <c r="A33" s="67" t="s">
        <v>141</v>
      </c>
      <c r="B33" s="137">
        <v>52</v>
      </c>
      <c r="C33" s="7">
        <v>52311703.19</v>
      </c>
      <c r="D33" s="7">
        <v>82488320.32</v>
      </c>
      <c r="E33" s="67"/>
      <c r="F33" s="50"/>
    </row>
    <row r="34" spans="1:5" ht="30" customHeight="1">
      <c r="A34" s="67" t="s">
        <v>142</v>
      </c>
      <c r="B34" s="137">
        <v>349314</v>
      </c>
      <c r="C34" s="7">
        <v>1142396404.76</v>
      </c>
      <c r="D34" s="7">
        <v>578839175.9400002</v>
      </c>
      <c r="E34" s="131"/>
    </row>
    <row r="35" spans="1:7" ht="30" customHeight="1">
      <c r="A35" s="119" t="s">
        <v>143</v>
      </c>
      <c r="B35" s="138">
        <f>SUM(B7:B34)</f>
        <v>749797</v>
      </c>
      <c r="C35" s="138">
        <f>SUM(C7:C34)</f>
        <v>5312823837.389999</v>
      </c>
      <c r="D35" s="138">
        <f>SUM(D7:D34)</f>
        <v>4468541409.079999</v>
      </c>
      <c r="G35" s="110"/>
    </row>
    <row r="36" spans="1:7" ht="30" customHeight="1">
      <c r="A36" s="115" t="s">
        <v>144</v>
      </c>
      <c r="C36" s="7"/>
      <c r="D36" s="7"/>
      <c r="E36" s="131"/>
      <c r="G36" s="110"/>
    </row>
    <row r="37" spans="1:7" ht="30" customHeight="1">
      <c r="A37" s="67" t="s">
        <v>171</v>
      </c>
      <c r="B37" s="7"/>
      <c r="C37" s="7"/>
      <c r="D37" s="7"/>
      <c r="E37" s="131"/>
      <c r="G37" s="110"/>
    </row>
    <row r="38" spans="1:7" ht="30" customHeight="1">
      <c r="A38" s="67" t="s">
        <v>147</v>
      </c>
      <c r="B38" s="7">
        <v>0</v>
      </c>
      <c r="C38" s="7">
        <v>240589613.92000002</v>
      </c>
      <c r="D38" s="7">
        <v>184495501.01</v>
      </c>
      <c r="E38" s="131"/>
      <c r="G38" s="110"/>
    </row>
    <row r="39" spans="1:7" ht="30" customHeight="1">
      <c r="A39" s="67" t="s">
        <v>145</v>
      </c>
      <c r="B39" s="7">
        <v>0</v>
      </c>
      <c r="C39" s="7">
        <v>221395639.43</v>
      </c>
      <c r="D39" s="7">
        <v>155091752.81</v>
      </c>
      <c r="E39" s="131"/>
      <c r="G39" s="110"/>
    </row>
    <row r="40" spans="1:7" ht="30" customHeight="1">
      <c r="A40" s="67" t="s">
        <v>172</v>
      </c>
      <c r="B40" s="7">
        <v>0</v>
      </c>
      <c r="C40" s="7">
        <v>11201460.67</v>
      </c>
      <c r="D40" s="7">
        <v>46357578.53999999</v>
      </c>
      <c r="E40" s="131"/>
      <c r="G40" s="110"/>
    </row>
    <row r="41" spans="1:7" ht="30" customHeight="1">
      <c r="A41" s="67" t="s">
        <v>146</v>
      </c>
      <c r="B41" s="7">
        <v>0</v>
      </c>
      <c r="C41" s="7">
        <v>66530873.5</v>
      </c>
      <c r="D41" s="7">
        <v>56940040.19</v>
      </c>
      <c r="E41" s="131"/>
      <c r="G41" s="110"/>
    </row>
    <row r="42" spans="1:7" ht="30" customHeight="1">
      <c r="A42" s="67" t="s">
        <v>173</v>
      </c>
      <c r="B42" s="7">
        <v>0</v>
      </c>
      <c r="C42" s="7">
        <v>81213500</v>
      </c>
      <c r="D42" s="7">
        <v>33670611.57</v>
      </c>
      <c r="G42" s="110"/>
    </row>
    <row r="43" spans="1:7" ht="30" customHeight="1">
      <c r="A43" s="67" t="s">
        <v>174</v>
      </c>
      <c r="B43" s="7">
        <v>0</v>
      </c>
      <c r="C43" s="7">
        <v>96575</v>
      </c>
      <c r="D43" s="7">
        <v>40442505.17</v>
      </c>
      <c r="E43" s="131"/>
      <c r="G43" s="110"/>
    </row>
    <row r="44" spans="1:7" ht="30" customHeight="1">
      <c r="A44" s="67" t="s">
        <v>175</v>
      </c>
      <c r="B44" s="7">
        <v>0</v>
      </c>
      <c r="C44" s="7">
        <v>357072159.78999996</v>
      </c>
      <c r="D44" s="7">
        <v>183190193.39000005</v>
      </c>
      <c r="E44" s="131"/>
      <c r="G44" s="110"/>
    </row>
    <row r="45" spans="1:7" ht="23.25">
      <c r="A45" s="119" t="s">
        <v>176</v>
      </c>
      <c r="B45" s="138">
        <v>0</v>
      </c>
      <c r="C45" s="138">
        <f>SUM(C38:C44)</f>
        <v>978099822.31</v>
      </c>
      <c r="D45" s="138">
        <f>SUM(D38:D44)</f>
        <v>700188182.6800001</v>
      </c>
      <c r="G45" s="110"/>
    </row>
    <row r="46" spans="1:7" ht="30" customHeight="1">
      <c r="A46" s="115" t="s">
        <v>149</v>
      </c>
      <c r="B46" s="7"/>
      <c r="C46" s="7"/>
      <c r="D46" s="7"/>
      <c r="E46" s="131"/>
      <c r="G46" s="110"/>
    </row>
    <row r="47" spans="1:7" ht="30" customHeight="1">
      <c r="A47" s="67" t="s">
        <v>177</v>
      </c>
      <c r="B47" s="7">
        <v>0</v>
      </c>
      <c r="C47" s="7">
        <v>351655570.29999995</v>
      </c>
      <c r="D47" s="7">
        <v>228650967.56</v>
      </c>
      <c r="E47" s="131"/>
      <c r="G47" s="110"/>
    </row>
    <row r="48" spans="1:7" ht="30" customHeight="1">
      <c r="A48" s="67" t="s">
        <v>178</v>
      </c>
      <c r="B48" s="7">
        <v>0</v>
      </c>
      <c r="C48" s="7">
        <v>119688574.19999999</v>
      </c>
      <c r="D48" s="7">
        <v>76655475.28</v>
      </c>
      <c r="E48" s="131"/>
      <c r="G48" s="110"/>
    </row>
    <row r="49" spans="1:7" ht="30" customHeight="1">
      <c r="A49" s="67" t="s">
        <v>142</v>
      </c>
      <c r="B49" s="7">
        <v>0</v>
      </c>
      <c r="C49" s="7">
        <v>1903662.81</v>
      </c>
      <c r="D49" s="7">
        <v>11424681.93</v>
      </c>
      <c r="E49" s="131"/>
      <c r="G49" s="110"/>
    </row>
    <row r="50" spans="1:11" ht="30" customHeight="1">
      <c r="A50" s="119" t="s">
        <v>150</v>
      </c>
      <c r="B50" s="138">
        <v>0</v>
      </c>
      <c r="C50" s="138">
        <f>SUM(C47:C49)</f>
        <v>473247807.30999994</v>
      </c>
      <c r="D50" s="138">
        <f>SUM(D47:D49)</f>
        <v>316731124.77000004</v>
      </c>
      <c r="G50" s="110"/>
      <c r="I50" s="132"/>
      <c r="J50" s="110"/>
      <c r="K50" s="110"/>
    </row>
    <row r="51" spans="1:7" s="47" customFormat="1" ht="30" customHeight="1">
      <c r="A51" s="119" t="s">
        <v>179</v>
      </c>
      <c r="B51" s="138">
        <v>0</v>
      </c>
      <c r="C51" s="138">
        <v>42246648</v>
      </c>
      <c r="D51" s="138">
        <v>10877722.569999998</v>
      </c>
      <c r="E51" s="110"/>
      <c r="F51" s="110"/>
      <c r="G51" s="110"/>
    </row>
    <row r="52" spans="1:7" s="47" customFormat="1" ht="30" customHeight="1">
      <c r="A52" s="119" t="s">
        <v>180</v>
      </c>
      <c r="B52" s="138">
        <v>0</v>
      </c>
      <c r="C52" s="138">
        <v>2942131.83</v>
      </c>
      <c r="D52" s="138">
        <v>2358742.84</v>
      </c>
      <c r="E52" s="110"/>
      <c r="F52" s="110"/>
      <c r="G52" s="110"/>
    </row>
    <row r="53" spans="1:7" ht="30" customHeight="1">
      <c r="A53" s="119" t="s">
        <v>151</v>
      </c>
      <c r="B53" s="138">
        <f>+B52+B51+B50+B45</f>
        <v>0</v>
      </c>
      <c r="C53" s="138">
        <f>+C52+C51+C50+C45</f>
        <v>1496536409.4499998</v>
      </c>
      <c r="D53" s="138">
        <f>+D52+D51+D50+D45</f>
        <v>1030155772.8600001</v>
      </c>
      <c r="E53" s="131"/>
      <c r="G53" s="110"/>
    </row>
    <row r="54" spans="1:7" ht="30" customHeight="1">
      <c r="A54" s="119" t="s">
        <v>152</v>
      </c>
      <c r="B54" s="138">
        <v>0</v>
      </c>
      <c r="C54" s="138">
        <f>SUM(C55:C56)</f>
        <v>1294870928.22</v>
      </c>
      <c r="D54" s="138">
        <f>SUM(D55:D56)</f>
        <v>976410049.7000003</v>
      </c>
      <c r="G54" s="110"/>
    </row>
    <row r="55" spans="1:7" ht="30" customHeight="1">
      <c r="A55" s="67" t="s">
        <v>153</v>
      </c>
      <c r="B55" s="7">
        <v>0</v>
      </c>
      <c r="C55" s="7">
        <v>157239544.33</v>
      </c>
      <c r="D55" s="7">
        <v>134528711.01999998</v>
      </c>
      <c r="E55" s="131"/>
      <c r="G55" s="110"/>
    </row>
    <row r="56" spans="1:7" ht="23.25">
      <c r="A56" s="67" t="s">
        <v>154</v>
      </c>
      <c r="B56" s="7">
        <v>0</v>
      </c>
      <c r="C56" s="7">
        <v>1137631383.89</v>
      </c>
      <c r="D56" s="7">
        <v>841881338.6800003</v>
      </c>
      <c r="E56" s="131"/>
      <c r="G56" s="110"/>
    </row>
    <row r="57" spans="1:7" ht="30" customHeight="1">
      <c r="A57" s="119" t="s">
        <v>33</v>
      </c>
      <c r="B57" s="13">
        <f>+B54+B53+B35</f>
        <v>749797</v>
      </c>
      <c r="C57" s="13">
        <f>+C54+C53+C35</f>
        <v>8104231175.059999</v>
      </c>
      <c r="D57" s="13">
        <f>+D54+D53+D35</f>
        <v>6475107231.639999</v>
      </c>
      <c r="G57" s="110"/>
    </row>
    <row r="58" spans="1:6" ht="23.25">
      <c r="A58" s="34"/>
      <c r="E58" s="67"/>
      <c r="F58" s="50"/>
    </row>
    <row r="59" spans="5:6" ht="21.75" customHeight="1">
      <c r="E59" s="50"/>
      <c r="F59" s="50"/>
    </row>
    <row r="60" spans="5:6" ht="21.75" customHeight="1">
      <c r="E60" s="50"/>
      <c r="F60" s="50"/>
    </row>
    <row r="61" spans="5:6" ht="21.75" customHeight="1">
      <c r="E61" s="50"/>
      <c r="F61" s="50"/>
    </row>
    <row r="62" spans="5:6" ht="21.75" customHeight="1">
      <c r="E62" s="50"/>
      <c r="F62" s="50"/>
    </row>
    <row r="63" spans="5:6" ht="21.75" customHeight="1">
      <c r="E63" s="50"/>
      <c r="F63" s="50"/>
    </row>
    <row r="64" spans="5:6" ht="21.75" customHeight="1">
      <c r="E64" s="50"/>
      <c r="F64" s="50"/>
    </row>
    <row r="65" s="50" customFormat="1" ht="21.75" customHeight="1"/>
    <row r="66" s="50" customFormat="1" ht="21.75" customHeight="1"/>
    <row r="67" s="50" customFormat="1" ht="21.75" customHeight="1"/>
    <row r="68" s="50" customFormat="1" ht="21.75" customHeight="1"/>
    <row r="69" s="50" customFormat="1" ht="21.75" customHeight="1"/>
    <row r="70" s="110" customFormat="1" ht="19.5" customHeight="1"/>
  </sheetData>
  <sheetProtection/>
  <mergeCells count="3">
    <mergeCell ref="A1:D1"/>
    <mergeCell ref="A2:D2"/>
    <mergeCell ref="A4:A5"/>
  </mergeCells>
  <printOptions horizontalCentered="1" verticalCentered="1"/>
  <pageMargins left="0.25" right="0.25" top="0.75" bottom="0.75" header="0.3" footer="0.3"/>
  <pageSetup horizontalDpi="600" verticalDpi="600" orientation="portrait" scale="42" r:id="rId2"/>
  <headerFooter alignWithMargins="0">
    <oddFooter>&amp;LPlaneación Estratégica - Sección de Estadística.</oddFooter>
  </headerFooter>
  <rowBreaks count="1" manualBreakCount="1">
    <brk id="57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85" zoomScaleNormal="85" zoomScalePageLayoutView="0" workbookViewId="0" topLeftCell="A1">
      <selection activeCell="I19" sqref="I19"/>
    </sheetView>
  </sheetViews>
  <sheetFormatPr defaultColWidth="11.421875" defaultRowHeight="12.75"/>
  <cols>
    <col min="1" max="1" width="29.28125" style="38" bestFit="1" customWidth="1"/>
    <col min="2" max="2" width="14.28125" style="39" customWidth="1"/>
    <col min="3" max="3" width="15.8515625" style="18" bestFit="1" customWidth="1"/>
    <col min="4" max="4" width="19.00390625" style="18" customWidth="1"/>
    <col min="5" max="5" width="20.7109375" style="41" bestFit="1" customWidth="1"/>
    <col min="6" max="6" width="17.57421875" style="18" customWidth="1"/>
    <col min="7" max="8" width="15.00390625" style="14" bestFit="1" customWidth="1"/>
    <col min="9" max="9" width="13.57421875" style="14" bestFit="1" customWidth="1"/>
    <col min="10" max="10" width="13.140625" style="18" bestFit="1" customWidth="1"/>
    <col min="11" max="11" width="13.57421875" style="18" bestFit="1" customWidth="1"/>
    <col min="12" max="12" width="13.140625" style="18" customWidth="1"/>
    <col min="13" max="16384" width="11.421875" style="14" customWidth="1"/>
  </cols>
  <sheetData>
    <row r="1" spans="1:6" ht="26.25">
      <c r="A1" s="246" t="s">
        <v>271</v>
      </c>
      <c r="B1" s="246"/>
      <c r="C1" s="246"/>
      <c r="D1" s="246"/>
      <c r="E1" s="246"/>
      <c r="F1" s="246"/>
    </row>
    <row r="2" spans="1:6" ht="26.25">
      <c r="A2" s="247" t="s">
        <v>181</v>
      </c>
      <c r="B2" s="247"/>
      <c r="C2" s="247"/>
      <c r="D2" s="247"/>
      <c r="E2" s="247"/>
      <c r="F2" s="247"/>
    </row>
    <row r="3" spans="1:6" ht="26.25">
      <c r="A3" s="19"/>
      <c r="B3" s="20"/>
      <c r="C3" s="20"/>
      <c r="D3" s="20"/>
      <c r="E3" s="21" t="s">
        <v>0</v>
      </c>
      <c r="F3" s="15"/>
    </row>
    <row r="4" spans="1:6" ht="18.75" customHeight="1">
      <c r="A4" s="16" t="s">
        <v>54</v>
      </c>
      <c r="B4" s="22" t="s">
        <v>55</v>
      </c>
      <c r="C4" s="22"/>
      <c r="D4" s="22"/>
      <c r="E4" s="23" t="s">
        <v>56</v>
      </c>
      <c r="F4" s="23" t="s">
        <v>57</v>
      </c>
    </row>
    <row r="5" spans="1:6" ht="18.75">
      <c r="A5" s="16" t="s">
        <v>58</v>
      </c>
      <c r="B5" s="23"/>
      <c r="C5" s="23" t="s">
        <v>59</v>
      </c>
      <c r="D5" s="23" t="s">
        <v>60</v>
      </c>
      <c r="E5" s="23" t="s">
        <v>62</v>
      </c>
      <c r="F5" s="23" t="s">
        <v>62</v>
      </c>
    </row>
    <row r="6" spans="1:12" ht="18.75">
      <c r="A6" s="16" t="s">
        <v>44</v>
      </c>
      <c r="B6" s="23" t="s">
        <v>63</v>
      </c>
      <c r="C6" s="23" t="s">
        <v>64</v>
      </c>
      <c r="D6" s="23" t="s">
        <v>65</v>
      </c>
      <c r="E6" s="23" t="s">
        <v>65</v>
      </c>
      <c r="F6" s="23" t="s">
        <v>65</v>
      </c>
      <c r="J6" s="24"/>
      <c r="K6" s="24"/>
      <c r="L6" s="24"/>
    </row>
    <row r="7" spans="1:12" s="17" customFormat="1" ht="24.75" customHeight="1">
      <c r="A7" s="25" t="s">
        <v>1</v>
      </c>
      <c r="B7" s="140">
        <f>SUM(B8:B12)</f>
        <v>1007</v>
      </c>
      <c r="C7" s="140">
        <f>SUM(C8:C12)</f>
        <v>40855</v>
      </c>
      <c r="D7" s="140">
        <f>SUM(D8:D12)</f>
        <v>670514392</v>
      </c>
      <c r="E7" s="140">
        <f>SUM(E8:E12)</f>
        <v>700844174.9499999</v>
      </c>
      <c r="F7" s="140">
        <f>SUM(F8:F12)</f>
        <v>76506080.60000001</v>
      </c>
      <c r="J7" s="27"/>
      <c r="K7" s="27"/>
      <c r="L7" s="27"/>
    </row>
    <row r="8" spans="1:12" s="17" customFormat="1" ht="24.75" customHeight="1">
      <c r="A8" s="28" t="s">
        <v>2</v>
      </c>
      <c r="B8" s="141">
        <v>2</v>
      </c>
      <c r="C8" s="141">
        <v>0</v>
      </c>
      <c r="D8" s="141">
        <v>17260000</v>
      </c>
      <c r="E8" s="141">
        <v>32251713.85</v>
      </c>
      <c r="F8" s="141">
        <v>9426641.65</v>
      </c>
      <c r="J8" s="27"/>
      <c r="K8" s="27"/>
      <c r="L8" s="27"/>
    </row>
    <row r="9" spans="1:12" s="17" customFormat="1" ht="24.75" customHeight="1">
      <c r="A9" s="28" t="s">
        <v>51</v>
      </c>
      <c r="B9" s="141">
        <v>326</v>
      </c>
      <c r="C9" s="141">
        <v>14945</v>
      </c>
      <c r="D9" s="141">
        <v>131803000</v>
      </c>
      <c r="E9" s="141">
        <v>134308030.82</v>
      </c>
      <c r="F9" s="141">
        <v>6411874.33</v>
      </c>
      <c r="J9" s="27"/>
      <c r="K9" s="27"/>
      <c r="L9" s="27"/>
    </row>
    <row r="10" spans="1:12" s="17" customFormat="1" ht="24.75" customHeight="1">
      <c r="A10" s="28" t="s">
        <v>5</v>
      </c>
      <c r="B10" s="141">
        <v>105</v>
      </c>
      <c r="C10" s="141">
        <v>4988</v>
      </c>
      <c r="D10" s="141">
        <v>155930100</v>
      </c>
      <c r="E10" s="141">
        <v>189398567.01</v>
      </c>
      <c r="F10" s="141">
        <v>24285526.420000006</v>
      </c>
      <c r="J10" s="27"/>
      <c r="K10" s="27"/>
      <c r="L10" s="27"/>
    </row>
    <row r="11" spans="1:12" s="17" customFormat="1" ht="24.75" customHeight="1">
      <c r="A11" s="28" t="s">
        <v>4</v>
      </c>
      <c r="B11" s="141">
        <v>338</v>
      </c>
      <c r="C11" s="141">
        <v>11364</v>
      </c>
      <c r="D11" s="141">
        <v>209934500</v>
      </c>
      <c r="E11" s="141">
        <v>203905220.86</v>
      </c>
      <c r="F11" s="141">
        <v>21153721.04</v>
      </c>
      <c r="J11" s="27"/>
      <c r="K11" s="27"/>
      <c r="L11" s="27"/>
    </row>
    <row r="12" spans="1:12" s="17" customFormat="1" ht="24.75" customHeight="1">
      <c r="A12" s="28" t="s">
        <v>3</v>
      </c>
      <c r="B12" s="141">
        <v>236</v>
      </c>
      <c r="C12" s="141">
        <v>9558</v>
      </c>
      <c r="D12" s="141">
        <v>155586792</v>
      </c>
      <c r="E12" s="141">
        <v>140980642.41</v>
      </c>
      <c r="F12" s="141">
        <v>15228317.16</v>
      </c>
      <c r="J12" s="27"/>
      <c r="K12" s="27"/>
      <c r="L12" s="27"/>
    </row>
    <row r="13" spans="1:12" s="17" customFormat="1" ht="24.75" customHeight="1">
      <c r="A13" s="25" t="s">
        <v>6</v>
      </c>
      <c r="B13" s="140">
        <f>SUM(B14:B19)</f>
        <v>196</v>
      </c>
      <c r="C13" s="140">
        <f>SUM(C14:C19)</f>
        <v>5067</v>
      </c>
      <c r="D13" s="140">
        <f>SUM(D14:D19)</f>
        <v>48989000</v>
      </c>
      <c r="E13" s="140">
        <f>SUM(E14:E19)</f>
        <v>45576888.269999996</v>
      </c>
      <c r="F13" s="140">
        <f>SUM(F14:F19)</f>
        <v>52724871.79</v>
      </c>
      <c r="J13" s="27"/>
      <c r="K13" s="27"/>
      <c r="L13" s="27"/>
    </row>
    <row r="14" spans="1:12" s="17" customFormat="1" ht="24.75" customHeight="1">
      <c r="A14" s="28" t="s">
        <v>9</v>
      </c>
      <c r="B14" s="141">
        <v>32</v>
      </c>
      <c r="C14" s="141">
        <v>664</v>
      </c>
      <c r="D14" s="141">
        <v>6890000</v>
      </c>
      <c r="E14" s="141">
        <v>7786529.05</v>
      </c>
      <c r="F14" s="141">
        <v>8437986.19</v>
      </c>
      <c r="J14" s="27"/>
      <c r="K14" s="27"/>
      <c r="L14" s="27"/>
    </row>
    <row r="15" spans="1:12" s="17" customFormat="1" ht="24.75" customHeight="1">
      <c r="A15" s="28" t="s">
        <v>34</v>
      </c>
      <c r="B15" s="141">
        <v>35</v>
      </c>
      <c r="C15" s="141">
        <v>840</v>
      </c>
      <c r="D15" s="141">
        <v>10453000</v>
      </c>
      <c r="E15" s="141">
        <v>10938993.29</v>
      </c>
      <c r="F15" s="141">
        <v>6580808.33</v>
      </c>
      <c r="J15" s="27"/>
      <c r="K15" s="27"/>
      <c r="L15" s="27"/>
    </row>
    <row r="16" spans="1:12" s="17" customFormat="1" ht="24.75" customHeight="1">
      <c r="A16" s="28" t="s">
        <v>11</v>
      </c>
      <c r="B16" s="141">
        <v>8</v>
      </c>
      <c r="C16" s="141">
        <v>250</v>
      </c>
      <c r="D16" s="141">
        <v>2600000</v>
      </c>
      <c r="E16" s="141">
        <v>2387187.12</v>
      </c>
      <c r="F16" s="141">
        <v>2006928.15</v>
      </c>
      <c r="J16" s="27"/>
      <c r="K16" s="27"/>
      <c r="L16" s="27"/>
    </row>
    <row r="17" spans="1:12" s="17" customFormat="1" ht="24.75" customHeight="1">
      <c r="A17" s="28" t="s">
        <v>10</v>
      </c>
      <c r="B17" s="141">
        <v>94</v>
      </c>
      <c r="C17" s="141">
        <v>2383</v>
      </c>
      <c r="D17" s="141">
        <v>24387000</v>
      </c>
      <c r="E17" s="141">
        <v>18576031.82</v>
      </c>
      <c r="F17" s="141">
        <v>6422287.26</v>
      </c>
      <c r="J17" s="27"/>
      <c r="K17" s="27"/>
      <c r="L17" s="27"/>
    </row>
    <row r="18" spans="1:12" s="17" customFormat="1" ht="24.75" customHeight="1">
      <c r="A18" s="28" t="s">
        <v>7</v>
      </c>
      <c r="B18" s="141">
        <v>23</v>
      </c>
      <c r="C18" s="141">
        <v>625</v>
      </c>
      <c r="D18" s="141">
        <v>3689000</v>
      </c>
      <c r="E18" s="141">
        <v>4350268.02</v>
      </c>
      <c r="F18" s="141">
        <v>23813712.62</v>
      </c>
      <c r="G18" s="27"/>
      <c r="H18" s="27"/>
      <c r="J18" s="27"/>
      <c r="K18" s="27"/>
      <c r="L18" s="27"/>
    </row>
    <row r="19" spans="1:12" s="17" customFormat="1" ht="24.75" customHeight="1">
      <c r="A19" s="28" t="s">
        <v>12</v>
      </c>
      <c r="B19" s="141">
        <v>4</v>
      </c>
      <c r="C19" s="141">
        <v>305</v>
      </c>
      <c r="D19" s="141">
        <v>970000</v>
      </c>
      <c r="E19" s="141">
        <v>1537878.97</v>
      </c>
      <c r="F19" s="141">
        <v>5463149.24</v>
      </c>
      <c r="H19" s="27"/>
      <c r="J19" s="27"/>
      <c r="K19" s="27"/>
      <c r="L19" s="27"/>
    </row>
    <row r="20" spans="1:16" s="17" customFormat="1" ht="24.75" customHeight="1">
      <c r="A20" s="25" t="s">
        <v>13</v>
      </c>
      <c r="B20" s="140">
        <f>SUM(B21:B26)</f>
        <v>1039</v>
      </c>
      <c r="C20" s="140">
        <f>SUM(C21:C26)</f>
        <v>100571</v>
      </c>
      <c r="D20" s="140">
        <f>SUM(D21:D26)</f>
        <v>655042046.28</v>
      </c>
      <c r="E20" s="140">
        <f>SUM(E21:E26)</f>
        <v>730849338.4499999</v>
      </c>
      <c r="F20" s="140">
        <f>SUM(F21:F26)</f>
        <v>78887242.42</v>
      </c>
      <c r="I20" s="29"/>
      <c r="J20" s="27"/>
      <c r="K20" s="27"/>
      <c r="L20" s="27"/>
      <c r="M20" s="29"/>
      <c r="N20" s="29"/>
      <c r="O20" s="29"/>
      <c r="P20" s="29"/>
    </row>
    <row r="21" spans="1:12" s="17" customFormat="1" ht="24.75" customHeight="1">
      <c r="A21" s="28" t="s">
        <v>19</v>
      </c>
      <c r="B21" s="141">
        <v>397</v>
      </c>
      <c r="C21" s="141">
        <v>45373</v>
      </c>
      <c r="D21" s="141">
        <v>282031984.26</v>
      </c>
      <c r="E21" s="141">
        <v>310388424.05</v>
      </c>
      <c r="F21" s="141">
        <v>23217868.06</v>
      </c>
      <c r="J21" s="27"/>
      <c r="K21" s="27"/>
      <c r="L21" s="27"/>
    </row>
    <row r="22" spans="1:12" s="17" customFormat="1" ht="24.75" customHeight="1">
      <c r="A22" s="28" t="s">
        <v>17</v>
      </c>
      <c r="B22" s="141">
        <v>137</v>
      </c>
      <c r="C22" s="141">
        <v>10847</v>
      </c>
      <c r="D22" s="141">
        <v>117829669.55</v>
      </c>
      <c r="E22" s="141">
        <v>147261122.07</v>
      </c>
      <c r="F22" s="141">
        <v>4968492.35</v>
      </c>
      <c r="J22" s="27"/>
      <c r="K22" s="27"/>
      <c r="L22" s="27"/>
    </row>
    <row r="23" spans="1:12" s="17" customFormat="1" ht="24.75" customHeight="1">
      <c r="A23" s="28" t="s">
        <v>18</v>
      </c>
      <c r="B23" s="141">
        <v>124</v>
      </c>
      <c r="C23" s="141">
        <v>6147</v>
      </c>
      <c r="D23" s="141">
        <v>35326000</v>
      </c>
      <c r="E23" s="141">
        <v>37888147.58</v>
      </c>
      <c r="F23" s="141">
        <v>2153415.01</v>
      </c>
      <c r="J23" s="27"/>
      <c r="K23" s="27"/>
      <c r="L23" s="27"/>
    </row>
    <row r="24" spans="1:12" s="17" customFormat="1" ht="24.75" customHeight="1">
      <c r="A24" s="28" t="s">
        <v>66</v>
      </c>
      <c r="B24" s="141">
        <v>167</v>
      </c>
      <c r="C24" s="141">
        <v>13711</v>
      </c>
      <c r="D24" s="141">
        <v>84474379.47</v>
      </c>
      <c r="E24" s="141">
        <v>93649879.12</v>
      </c>
      <c r="F24" s="141">
        <v>12447872.77</v>
      </c>
      <c r="J24" s="27"/>
      <c r="K24" s="27"/>
      <c r="L24" s="27"/>
    </row>
    <row r="25" spans="1:12" s="17" customFormat="1" ht="24.75" customHeight="1">
      <c r="A25" s="28" t="s">
        <v>16</v>
      </c>
      <c r="B25" s="141">
        <v>125</v>
      </c>
      <c r="C25" s="141">
        <v>13792</v>
      </c>
      <c r="D25" s="141">
        <v>69641263</v>
      </c>
      <c r="E25" s="141">
        <v>73310231.09</v>
      </c>
      <c r="F25" s="141">
        <v>13341050.25</v>
      </c>
      <c r="J25" s="27"/>
      <c r="K25" s="27"/>
      <c r="L25" s="27"/>
    </row>
    <row r="26" spans="1:12" s="17" customFormat="1" ht="24.75" customHeight="1">
      <c r="A26" s="28" t="s">
        <v>67</v>
      </c>
      <c r="B26" s="141">
        <v>89</v>
      </c>
      <c r="C26" s="141">
        <v>10701</v>
      </c>
      <c r="D26" s="141">
        <v>65738750</v>
      </c>
      <c r="E26" s="141">
        <v>68351534.54</v>
      </c>
      <c r="F26" s="141">
        <v>22758543.98</v>
      </c>
      <c r="J26" s="27"/>
      <c r="K26" s="27"/>
      <c r="L26" s="27"/>
    </row>
    <row r="27" spans="1:12" s="17" customFormat="1" ht="24.75" customHeight="1">
      <c r="A27" s="25" t="s">
        <v>21</v>
      </c>
      <c r="B27" s="140">
        <f>SUM(B28:B32)</f>
        <v>108</v>
      </c>
      <c r="C27" s="140">
        <f>SUM(C28:C32)</f>
        <v>15420</v>
      </c>
      <c r="D27" s="140">
        <f>SUM(D28:D32)</f>
        <v>182313615</v>
      </c>
      <c r="E27" s="140">
        <f>SUM(E28:E32)</f>
        <v>182858920.49</v>
      </c>
      <c r="F27" s="140">
        <f>SUM(F28:F32)</f>
        <v>95161858.19</v>
      </c>
      <c r="J27" s="27"/>
      <c r="K27" s="27"/>
      <c r="L27" s="27"/>
    </row>
    <row r="28" spans="1:12" s="17" customFormat="1" ht="24.75" customHeight="1">
      <c r="A28" s="28" t="s">
        <v>27</v>
      </c>
      <c r="B28" s="141">
        <v>12</v>
      </c>
      <c r="C28" s="141">
        <v>2687</v>
      </c>
      <c r="D28" s="141">
        <v>30270000</v>
      </c>
      <c r="E28" s="141">
        <v>30831621</v>
      </c>
      <c r="F28" s="141">
        <v>6296549.73</v>
      </c>
      <c r="J28" s="27"/>
      <c r="K28" s="27"/>
      <c r="L28" s="27"/>
    </row>
    <row r="29" spans="1:12" s="17" customFormat="1" ht="24.75" customHeight="1">
      <c r="A29" s="28" t="s">
        <v>26</v>
      </c>
      <c r="B29" s="141">
        <v>31</v>
      </c>
      <c r="C29" s="141">
        <v>1096</v>
      </c>
      <c r="D29" s="141">
        <v>11352000</v>
      </c>
      <c r="E29" s="141">
        <v>13945139.84</v>
      </c>
      <c r="F29" s="141">
        <v>18837272.8</v>
      </c>
      <c r="J29" s="27"/>
      <c r="K29" s="27"/>
      <c r="L29" s="27"/>
    </row>
    <row r="30" spans="1:12" s="17" customFormat="1" ht="24.75" customHeight="1">
      <c r="A30" s="28" t="s">
        <v>31</v>
      </c>
      <c r="B30" s="141">
        <v>27</v>
      </c>
      <c r="C30" s="141">
        <v>1543</v>
      </c>
      <c r="D30" s="141">
        <v>16733615</v>
      </c>
      <c r="E30" s="141">
        <v>11221394.34</v>
      </c>
      <c r="F30" s="141">
        <v>4917202</v>
      </c>
      <c r="J30" s="27"/>
      <c r="K30" s="27"/>
      <c r="L30" s="27"/>
    </row>
    <row r="31" spans="1:12" s="17" customFormat="1" ht="24.75" customHeight="1">
      <c r="A31" s="28" t="s">
        <v>24</v>
      </c>
      <c r="B31" s="141">
        <v>6</v>
      </c>
      <c r="C31" s="141">
        <v>191</v>
      </c>
      <c r="D31" s="141">
        <v>7700000</v>
      </c>
      <c r="E31" s="141">
        <v>7314000</v>
      </c>
      <c r="F31" s="141">
        <v>14588066.62</v>
      </c>
      <c r="J31" s="27"/>
      <c r="K31" s="27"/>
      <c r="L31" s="27"/>
    </row>
    <row r="32" spans="1:12" s="17" customFormat="1" ht="24.75" customHeight="1">
      <c r="A32" s="28" t="s">
        <v>22</v>
      </c>
      <c r="B32" s="141">
        <v>32</v>
      </c>
      <c r="C32" s="141">
        <v>9903</v>
      </c>
      <c r="D32" s="141">
        <v>116258000</v>
      </c>
      <c r="E32" s="141">
        <v>119546765.31</v>
      </c>
      <c r="F32" s="141">
        <v>50522767.04</v>
      </c>
      <c r="J32" s="27"/>
      <c r="K32" s="27"/>
      <c r="L32" s="27"/>
    </row>
    <row r="33" spans="1:12" s="17" customFormat="1" ht="24.75" customHeight="1">
      <c r="A33" s="25" t="s">
        <v>28</v>
      </c>
      <c r="B33" s="140">
        <f>SUM(B34:B38)</f>
        <v>101</v>
      </c>
      <c r="C33" s="140">
        <f>SUM(C34:C38)</f>
        <v>3451</v>
      </c>
      <c r="D33" s="140">
        <f>SUM(D34:D38)</f>
        <v>60054540</v>
      </c>
      <c r="E33" s="140">
        <f>SUM(E34:E38)</f>
        <v>60196146.81</v>
      </c>
      <c r="F33" s="140">
        <f>SUM(F34:F38)</f>
        <v>69745804.44</v>
      </c>
      <c r="G33" s="26"/>
      <c r="H33" s="26"/>
      <c r="J33" s="27"/>
      <c r="K33" s="27"/>
      <c r="L33" s="27"/>
    </row>
    <row r="34" spans="1:12" s="17" customFormat="1" ht="24.75" customHeight="1">
      <c r="A34" s="28" t="s">
        <v>29</v>
      </c>
      <c r="B34" s="141">
        <v>12</v>
      </c>
      <c r="C34" s="141">
        <v>205</v>
      </c>
      <c r="D34" s="141">
        <v>10150500</v>
      </c>
      <c r="E34" s="141">
        <v>6762107</v>
      </c>
      <c r="F34" s="141">
        <v>12969321.11</v>
      </c>
      <c r="J34" s="27"/>
      <c r="K34" s="27"/>
      <c r="L34" s="27"/>
    </row>
    <row r="35" spans="1:12" s="17" customFormat="1" ht="24.75" customHeight="1">
      <c r="A35" s="28" t="s">
        <v>52</v>
      </c>
      <c r="B35" s="141">
        <v>21</v>
      </c>
      <c r="C35" s="141">
        <v>1002</v>
      </c>
      <c r="D35" s="141">
        <v>9788030</v>
      </c>
      <c r="E35" s="141">
        <v>8877639.57</v>
      </c>
      <c r="F35" s="141">
        <v>9239007.65</v>
      </c>
      <c r="J35" s="27"/>
      <c r="K35" s="27"/>
      <c r="L35" s="27"/>
    </row>
    <row r="36" spans="1:12" s="17" customFormat="1" ht="24.75" customHeight="1">
      <c r="A36" s="28" t="s">
        <v>32</v>
      </c>
      <c r="B36" s="141">
        <v>27</v>
      </c>
      <c r="C36" s="141">
        <v>793</v>
      </c>
      <c r="D36" s="141">
        <v>10983590</v>
      </c>
      <c r="E36" s="141">
        <v>10863732.66</v>
      </c>
      <c r="F36" s="141">
        <v>24126406.97</v>
      </c>
      <c r="J36" s="27"/>
      <c r="K36" s="27"/>
      <c r="L36" s="27"/>
    </row>
    <row r="37" spans="1:12" s="17" customFormat="1" ht="24.75" customHeight="1">
      <c r="A37" s="28" t="s">
        <v>68</v>
      </c>
      <c r="B37" s="141">
        <v>14</v>
      </c>
      <c r="C37" s="141">
        <v>1009</v>
      </c>
      <c r="D37" s="141">
        <v>23915000</v>
      </c>
      <c r="E37" s="141">
        <v>29528241.87</v>
      </c>
      <c r="F37" s="141">
        <v>15874300.82</v>
      </c>
      <c r="J37" s="27"/>
      <c r="L37" s="27"/>
    </row>
    <row r="38" spans="1:12" s="17" customFormat="1" ht="24.75" customHeight="1">
      <c r="A38" s="28" t="s">
        <v>30</v>
      </c>
      <c r="B38" s="141">
        <v>27</v>
      </c>
      <c r="C38" s="141">
        <v>442</v>
      </c>
      <c r="D38" s="141">
        <v>5217420</v>
      </c>
      <c r="E38" s="141">
        <v>4164425.71</v>
      </c>
      <c r="F38" s="141">
        <v>7536767.89</v>
      </c>
      <c r="J38" s="27"/>
      <c r="K38" s="27"/>
      <c r="L38" s="27"/>
    </row>
    <row r="39" spans="1:12" s="17" customFormat="1" ht="24.75" customHeight="1">
      <c r="A39" s="25" t="s">
        <v>48</v>
      </c>
      <c r="B39" s="140">
        <f>SUM(B40:B44)</f>
        <v>33</v>
      </c>
      <c r="C39" s="140">
        <f>SUM(C40:C44)</f>
        <v>846</v>
      </c>
      <c r="D39" s="140">
        <f>SUM(D40:D44)</f>
        <v>89791622.63</v>
      </c>
      <c r="E39" s="140">
        <f>SUM(E40:E44)</f>
        <v>91972171.48</v>
      </c>
      <c r="F39" s="140">
        <f>SUM(F40:F44)</f>
        <v>49209195.25</v>
      </c>
      <c r="J39" s="27"/>
      <c r="K39" s="27"/>
      <c r="L39" s="27"/>
    </row>
    <row r="40" spans="1:12" s="17" customFormat="1" ht="24.75" customHeight="1">
      <c r="A40" s="28" t="s">
        <v>8</v>
      </c>
      <c r="B40" s="141">
        <v>16</v>
      </c>
      <c r="C40" s="141">
        <v>205</v>
      </c>
      <c r="D40" s="141">
        <v>72957604.63</v>
      </c>
      <c r="E40" s="141">
        <v>74414102.64</v>
      </c>
      <c r="F40" s="141">
        <v>23276616.11</v>
      </c>
      <c r="J40" s="27"/>
      <c r="K40" s="27"/>
      <c r="L40" s="27"/>
    </row>
    <row r="41" spans="1:12" s="17" customFormat="1" ht="24.75" customHeight="1">
      <c r="A41" s="28" t="s">
        <v>23</v>
      </c>
      <c r="B41" s="141">
        <v>10</v>
      </c>
      <c r="C41" s="141">
        <v>335</v>
      </c>
      <c r="D41" s="141">
        <v>12509018</v>
      </c>
      <c r="E41" s="141">
        <v>11133997.93</v>
      </c>
      <c r="F41" s="141">
        <v>8570032.95</v>
      </c>
      <c r="J41" s="27"/>
      <c r="K41" s="27"/>
      <c r="L41" s="27"/>
    </row>
    <row r="42" spans="1:12" s="17" customFormat="1" ht="24.75" customHeight="1">
      <c r="A42" s="28" t="s">
        <v>69</v>
      </c>
      <c r="B42" s="141">
        <v>4</v>
      </c>
      <c r="C42" s="141">
        <v>115</v>
      </c>
      <c r="D42" s="141">
        <v>1650000</v>
      </c>
      <c r="E42" s="141">
        <v>3679496.79</v>
      </c>
      <c r="F42" s="141">
        <v>4615019.590000001</v>
      </c>
      <c r="J42" s="27"/>
      <c r="K42" s="27"/>
      <c r="L42" s="27"/>
    </row>
    <row r="43" spans="1:12" s="17" customFormat="1" ht="24.75" customHeight="1">
      <c r="A43" s="28" t="s">
        <v>25</v>
      </c>
      <c r="B43" s="141">
        <v>2</v>
      </c>
      <c r="C43" s="141">
        <v>191</v>
      </c>
      <c r="D43" s="141">
        <v>1875000</v>
      </c>
      <c r="E43" s="141">
        <v>1101500</v>
      </c>
      <c r="F43" s="141">
        <v>9736119.08</v>
      </c>
      <c r="J43" s="27"/>
      <c r="K43" s="27"/>
      <c r="L43" s="27"/>
    </row>
    <row r="44" spans="1:12" s="17" customFormat="1" ht="24.75" customHeight="1">
      <c r="A44" s="28" t="s">
        <v>15</v>
      </c>
      <c r="B44" s="141">
        <v>1</v>
      </c>
      <c r="C44" s="141">
        <v>0</v>
      </c>
      <c r="D44" s="141">
        <v>800000</v>
      </c>
      <c r="E44" s="141">
        <v>1643074.12</v>
      </c>
      <c r="F44" s="141">
        <v>3011407.52</v>
      </c>
      <c r="J44" s="27"/>
      <c r="K44" s="27"/>
      <c r="L44" s="27"/>
    </row>
    <row r="45" spans="1:12" s="17" customFormat="1" ht="22.5" customHeight="1">
      <c r="A45" s="30" t="s">
        <v>33</v>
      </c>
      <c r="B45" s="142">
        <f>+B7+B13+B20+B33+B27+B39</f>
        <v>2484</v>
      </c>
      <c r="C45" s="142">
        <f>+C7+C13+C20+C33+C27+C39</f>
        <v>166210</v>
      </c>
      <c r="D45" s="142">
        <f>+D7+D13+D20+D33+D27+D39</f>
        <v>1706705215.9099998</v>
      </c>
      <c r="E45" s="142">
        <f>+E7+E13+E20+E33+E27+E39</f>
        <v>1812297640.4499998</v>
      </c>
      <c r="F45" s="142">
        <f>+F7+F13+F20+F33+F27+F39</f>
        <v>422235052.69</v>
      </c>
      <c r="J45" s="31"/>
      <c r="K45" s="31"/>
      <c r="L45" s="31"/>
    </row>
    <row r="46" spans="1:12" ht="13.5">
      <c r="A46" s="248"/>
      <c r="B46" s="248"/>
      <c r="C46" s="248"/>
      <c r="D46" s="32"/>
      <c r="E46" s="32"/>
      <c r="F46" s="32"/>
      <c r="J46" s="33"/>
      <c r="K46" s="33"/>
      <c r="L46" s="33"/>
    </row>
    <row r="47" spans="1:6" ht="18.75">
      <c r="A47" s="34"/>
      <c r="B47" s="35"/>
      <c r="C47" s="36"/>
      <c r="D47" s="36"/>
      <c r="E47" s="37"/>
      <c r="F47" s="36"/>
    </row>
    <row r="48" spans="3:6" ht="15">
      <c r="C48" s="39"/>
      <c r="D48" s="39"/>
      <c r="E48" s="39"/>
      <c r="F48" s="39"/>
    </row>
    <row r="50" spans="1:16" s="39" customFormat="1" ht="18">
      <c r="A50" s="40"/>
      <c r="C50" s="18"/>
      <c r="D50" s="18"/>
      <c r="E50" s="41"/>
      <c r="F50" s="18"/>
      <c r="G50" s="14"/>
      <c r="H50" s="14"/>
      <c r="I50" s="14"/>
      <c r="J50" s="18"/>
      <c r="K50" s="18"/>
      <c r="L50" s="18"/>
      <c r="M50" s="14"/>
      <c r="N50" s="14"/>
      <c r="O50" s="14"/>
      <c r="P50" s="14"/>
    </row>
  </sheetData>
  <sheetProtection/>
  <mergeCells count="3">
    <mergeCell ref="A1:F1"/>
    <mergeCell ref="A2:F2"/>
    <mergeCell ref="A46:C46"/>
  </mergeCells>
  <printOptions horizontalCentered="1"/>
  <pageMargins left="0.25" right="0.25" top="0.75" bottom="0.75" header="0.3" footer="0.3"/>
  <pageSetup horizontalDpi="600" verticalDpi="600" orientation="portrait" scale="63" r:id="rId2"/>
  <headerFooter alignWithMargins="0">
    <oddFooter>&amp;LPlaneación Estratégica-Sección de Estadística.</oddFooter>
  </headerFooter>
  <rowBreaks count="1" manualBreakCount="1">
    <brk id="4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Leidy Hernandez</cp:lastModifiedBy>
  <cp:lastPrinted>2023-04-05T12:12:08Z</cp:lastPrinted>
  <dcterms:created xsi:type="dcterms:W3CDTF">2017-05-04T13:35:28Z</dcterms:created>
  <dcterms:modified xsi:type="dcterms:W3CDTF">2023-04-05T13:12:02Z</dcterms:modified>
  <cp:category/>
  <cp:version/>
  <cp:contentType/>
  <cp:contentStatus/>
</cp:coreProperties>
</file>