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tabRatio="734" activeTab="0"/>
  </bookViews>
  <sheets>
    <sheet name="Estadisticas Mensuales" sheetId="1" r:id="rId1"/>
    <sheet name="Resumen Ejecutivo" sheetId="2" r:id="rId2"/>
    <sheet name="% Ejec. Sucursales y Regionales" sheetId="3" r:id="rId3"/>
    <sheet name="Comparativo Formalizaciones" sheetId="4" r:id="rId4"/>
    <sheet name="Comp. Desembolso-Recuperación" sheetId="5" r:id="rId5"/>
    <sheet name="Form. por Suc. y Sub-sectores" sheetId="6" r:id="rId6"/>
    <sheet name="Formalizado por Rubros" sheetId="7" r:id="rId7"/>
    <sheet name="Desem-Cobros Suc. y Subsectores" sheetId="8" r:id="rId8"/>
    <sheet name="Desem-cobros por Rubros" sheetId="9" r:id="rId9"/>
    <sheet name="TASA 0% por Sucursal" sheetId="10" r:id="rId10"/>
    <sheet name="Tasa 0% por RUBROS" sheetId="11" r:id="rId11"/>
  </sheets>
  <externalReferences>
    <externalReference r:id="rId14"/>
    <externalReference r:id="rId15"/>
  </externalReferences>
  <definedNames>
    <definedName name="_xlfn.SINGLE" hidden="1">#NAME?</definedName>
    <definedName name="A_IMPRESIÓN_IM">#REF!</definedName>
    <definedName name="AP">'[1]AG'!#REF!</definedName>
    <definedName name="_xlnm.Print_Area" localSheetId="2">'% Ejec. Sucursales y Regionales'!$A$1:$P$49</definedName>
    <definedName name="_xlnm.Print_Area" localSheetId="4">'Comp. Desembolso-Recuperación'!$A$1:$I$46</definedName>
    <definedName name="_xlnm.Print_Area" localSheetId="3">'Comparativo Formalizaciones'!$A$1:$M$48</definedName>
    <definedName name="_xlnm.Print_Area" localSheetId="8">'Desem-cobros por Rubros'!$A$1:$D$57</definedName>
    <definedName name="_xlnm.Print_Area" localSheetId="7">'Desem-Cobros Suc. y Subsectores'!$A$1:$O$47</definedName>
    <definedName name="_xlnm.Print_Area" localSheetId="5">'Form. por Suc. y Sub-sectores'!$A$1:$O$47</definedName>
    <definedName name="_xlnm.Print_Area" localSheetId="6">'Formalizado por Rubros'!$A$1:$I$58</definedName>
    <definedName name="_xlnm.Print_Area" localSheetId="1">'Resumen Ejecutivo'!$A$1:$C$23</definedName>
    <definedName name="_xlnm.Print_Area" localSheetId="10">'Tasa 0% por RUBROS'!$A$1:$E$76</definedName>
    <definedName name="_xlnm.Print_Area" localSheetId="9">'TASA 0% por Sucursal'!$A$1:$G$45</definedName>
    <definedName name="BB">'[1]AG'!#REF!</definedName>
    <definedName name="PRINT_AREA_MI">#REF!</definedName>
    <definedName name="_xlnm.Print_Titles" localSheetId="10">'Tasa 0% por RUBROS'!$1:$7</definedName>
  </definedNames>
  <calcPr fullCalcOnLoad="1"/>
</workbook>
</file>

<file path=xl/sharedStrings.xml><?xml version="1.0" encoding="utf-8"?>
<sst xmlns="http://schemas.openxmlformats.org/spreadsheetml/2006/main" count="679" uniqueCount="258">
  <si>
    <t xml:space="preserve"> </t>
  </si>
  <si>
    <t>Regional 01</t>
  </si>
  <si>
    <t>Santo Domingo</t>
  </si>
  <si>
    <t>Monte Plata</t>
  </si>
  <si>
    <t>Hato Mayor</t>
  </si>
  <si>
    <t>Higüey</t>
  </si>
  <si>
    <t>Regional 02</t>
  </si>
  <si>
    <t>San Juan de la Maguana</t>
  </si>
  <si>
    <t>San José de Ocoa</t>
  </si>
  <si>
    <t>Azua</t>
  </si>
  <si>
    <t>Barahona</t>
  </si>
  <si>
    <t>Neyba</t>
  </si>
  <si>
    <t>Comendador</t>
  </si>
  <si>
    <t>Regional 03</t>
  </si>
  <si>
    <t>San Francisco de Macorís</t>
  </si>
  <si>
    <t>Cotuí</t>
  </si>
  <si>
    <t>Villa Riva</t>
  </si>
  <si>
    <t>Arenoso</t>
  </si>
  <si>
    <t>Samaná</t>
  </si>
  <si>
    <t>Nagua</t>
  </si>
  <si>
    <t>Rio San Juan</t>
  </si>
  <si>
    <t>Regional 04</t>
  </si>
  <si>
    <t>La Vega</t>
  </si>
  <si>
    <t>Bonao</t>
  </si>
  <si>
    <t>Constanza</t>
  </si>
  <si>
    <t>Salcedo</t>
  </si>
  <si>
    <t>Moca</t>
  </si>
  <si>
    <t>Santiago</t>
  </si>
  <si>
    <t>Regional 05</t>
  </si>
  <si>
    <t>Santiago Rodríguez</t>
  </si>
  <si>
    <t>Dajabón</t>
  </si>
  <si>
    <t>San José de las Matas</t>
  </si>
  <si>
    <t>Puerto Plata</t>
  </si>
  <si>
    <t>Total General</t>
  </si>
  <si>
    <t>Baní</t>
  </si>
  <si>
    <t xml:space="preserve">Regionales </t>
  </si>
  <si>
    <t>Pecuario</t>
  </si>
  <si>
    <t>y</t>
  </si>
  <si>
    <t>Agrícola</t>
  </si>
  <si>
    <t>Bovino y Porcino</t>
  </si>
  <si>
    <t>Avícola</t>
  </si>
  <si>
    <t>Apícola</t>
  </si>
  <si>
    <t>Otros Fines</t>
  </si>
  <si>
    <t>Total Sucursales</t>
  </si>
  <si>
    <t>Sucursales</t>
  </si>
  <si>
    <t>Cant.</t>
  </si>
  <si>
    <t>Monto RD$</t>
  </si>
  <si>
    <t>Regional 06</t>
  </si>
  <si>
    <t>(Valor en RD$)</t>
  </si>
  <si>
    <t>El Seibo</t>
  </si>
  <si>
    <t>Montecristi</t>
  </si>
  <si>
    <t>Tasa 0%</t>
  </si>
  <si>
    <t>Regionales</t>
  </si>
  <si>
    <t>Formalizado</t>
  </si>
  <si>
    <t>Desembolsos</t>
  </si>
  <si>
    <t>Cobros</t>
  </si>
  <si>
    <t xml:space="preserve">y </t>
  </si>
  <si>
    <t>Superficie</t>
  </si>
  <si>
    <t>Valor</t>
  </si>
  <si>
    <t>Product.</t>
  </si>
  <si>
    <t>Realizados</t>
  </si>
  <si>
    <t>Cantidad</t>
  </si>
  <si>
    <t>(Tareas)</t>
  </si>
  <si>
    <t>(RD$)</t>
  </si>
  <si>
    <t>Río San Juan</t>
  </si>
  <si>
    <t>San Cristóbal</t>
  </si>
  <si>
    <t>Concepto:</t>
  </si>
  <si>
    <t xml:space="preserve">    Monto (RD$)</t>
  </si>
  <si>
    <t>Préstamos Otorgados (Und.)</t>
  </si>
  <si>
    <t>Monto Formalizado</t>
  </si>
  <si>
    <t>Productores Beneficiados</t>
  </si>
  <si>
    <t>Superficie Financiada (Tas.)</t>
  </si>
  <si>
    <t>Monto Desembolsado</t>
  </si>
  <si>
    <t>Monto Cobrado</t>
  </si>
  <si>
    <t>Resumen Actividad Crediticia</t>
  </si>
  <si>
    <t>Indicadores de la Actividad Crediticia por Regionales y Sucursales</t>
  </si>
  <si>
    <t>(Valores en RD$)</t>
  </si>
  <si>
    <t>Regionales
y
Sucursales</t>
  </si>
  <si>
    <t>Ejecución</t>
  </si>
  <si>
    <t>% Ejecución</t>
  </si>
  <si>
    <t>Préstamo</t>
  </si>
  <si>
    <t>Superficie
Tareas</t>
  </si>
  <si>
    <t>Aprobado</t>
  </si>
  <si>
    <t>Formalizados</t>
  </si>
  <si>
    <t xml:space="preserve">Cobros </t>
  </si>
  <si>
    <t>Prog. 
Prést.</t>
  </si>
  <si>
    <t>Prog. 
Desem.</t>
  </si>
  <si>
    <t>Prog. 
Cobros</t>
  </si>
  <si>
    <t>Prog. 
Tareas</t>
  </si>
  <si>
    <t xml:space="preserve">San Juan de la Maguana </t>
  </si>
  <si>
    <t xml:space="preserve">Mao Valverde </t>
  </si>
  <si>
    <t xml:space="preserve">Total General </t>
  </si>
  <si>
    <t>Junta Cent. Dir. Ejec.</t>
  </si>
  <si>
    <t>Junta Regional</t>
  </si>
  <si>
    <t>Gerente Sucursal</t>
  </si>
  <si>
    <t>Crédito de Consumo</t>
  </si>
  <si>
    <t>Comparativo de los Préstamos Formalizados Por Regionales y Sucursales</t>
  </si>
  <si>
    <t>Cantidad Préstamos</t>
  </si>
  <si>
    <t>Variación</t>
  </si>
  <si>
    <t>Valores (RD$)</t>
  </si>
  <si>
    <t>Tareas</t>
  </si>
  <si>
    <t>CUADRO 01</t>
  </si>
  <si>
    <t>Absol.</t>
  </si>
  <si>
    <t>Porcnt.</t>
  </si>
  <si>
    <t>Comparativo de los Desembolsos y Recuperación por Regionales y Sucursales</t>
  </si>
  <si>
    <t>Febrero</t>
  </si>
  <si>
    <t>Sub-Sectores</t>
  </si>
  <si>
    <t>Programado</t>
  </si>
  <si>
    <t>Superf.</t>
  </si>
  <si>
    <t xml:space="preserve"> (RD$)</t>
  </si>
  <si>
    <t xml:space="preserve"> (Tareas)</t>
  </si>
  <si>
    <t>Benefic.</t>
  </si>
  <si>
    <t>I.- Agrícola</t>
  </si>
  <si>
    <t>Arroz (Producción)</t>
  </si>
  <si>
    <t>Aguacate (Producción)</t>
  </si>
  <si>
    <t>Café (Producción)</t>
  </si>
  <si>
    <t>Cacao (Producción)</t>
  </si>
  <si>
    <t>Habichuela (Producción)</t>
  </si>
  <si>
    <t>Plátano</t>
  </si>
  <si>
    <t>Guineo</t>
  </si>
  <si>
    <t>Yuca</t>
  </si>
  <si>
    <t>Piña</t>
  </si>
  <si>
    <t>Ñame</t>
  </si>
  <si>
    <t>Batata</t>
  </si>
  <si>
    <t>Tabaco (Producción)</t>
  </si>
  <si>
    <t>Invernadero</t>
  </si>
  <si>
    <t>Otros</t>
  </si>
  <si>
    <t>Total Agrícola</t>
  </si>
  <si>
    <t>II.- Pecuario</t>
  </si>
  <si>
    <t>Ganado de Carne</t>
  </si>
  <si>
    <t>Ganado de Leche</t>
  </si>
  <si>
    <t>Ganado de Doble Propósito</t>
  </si>
  <si>
    <t>2.2 Avícola</t>
  </si>
  <si>
    <t>Total Avícola</t>
  </si>
  <si>
    <t>Total Pecuario</t>
  </si>
  <si>
    <t>III.- Otras Finalidades</t>
  </si>
  <si>
    <t>Préstamos de Consumo</t>
  </si>
  <si>
    <t xml:space="preserve">Montos Desembolsado y Cobrado según Sub-Sectores por Regionales y Sucursales </t>
  </si>
  <si>
    <t>Acuicola</t>
  </si>
  <si>
    <t>Desembolsado</t>
  </si>
  <si>
    <t>Cobrado</t>
  </si>
  <si>
    <t>Cantidad y Monto de los Préstamos Formalizados por Sub-Sectores, Regionales y Sucursales</t>
  </si>
  <si>
    <t>Tomate</t>
  </si>
  <si>
    <t>Aji (Producción)</t>
  </si>
  <si>
    <t xml:space="preserve">Papa </t>
  </si>
  <si>
    <t xml:space="preserve">Cebolla </t>
  </si>
  <si>
    <t>Coco</t>
  </si>
  <si>
    <t>Ajo</t>
  </si>
  <si>
    <t>Maíz</t>
  </si>
  <si>
    <t xml:space="preserve">Guandul </t>
  </si>
  <si>
    <t>Ganado de Carne (Comerc.)</t>
  </si>
  <si>
    <t>Ganado de Leche (Comerc.)</t>
  </si>
  <si>
    <t>Porcino</t>
  </si>
  <si>
    <t xml:space="preserve">Otros </t>
  </si>
  <si>
    <t>Pollos</t>
  </si>
  <si>
    <t>2.3 Acuicola</t>
  </si>
  <si>
    <t>2.4 Apícola</t>
  </si>
  <si>
    <t>Préstamos Formalizados Según Cultivos Principales</t>
  </si>
  <si>
    <t>Préstamos</t>
  </si>
  <si>
    <t>Monto</t>
  </si>
  <si>
    <t>Otorgados</t>
  </si>
  <si>
    <t>Cubierta</t>
  </si>
  <si>
    <t>(Tas.)</t>
  </si>
  <si>
    <t>Sub-Total Agrícola</t>
  </si>
  <si>
    <t>2.3 Acuícola</t>
  </si>
  <si>
    <t>Superficie Financiada, Desembolsos y Cobros por Sub-Sectores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</si>
  <si>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</si>
  <si>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</si>
  <si>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</si>
  <si>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</si>
  <si>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</si>
  <si>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</si>
  <si>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</si>
  <si>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</si>
  <si>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</si>
  <si>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</si>
  <si>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</si>
  <si>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</si>
  <si>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Actividades Crediticia Segregada por Mes</t>
  </si>
  <si>
    <t>Año 2023</t>
  </si>
  <si>
    <t>Productores</t>
  </si>
  <si>
    <t>Beneficiarios</t>
  </si>
  <si>
    <t>Desembolsos (RD$)</t>
  </si>
  <si>
    <t>Cobros
(RD$)</t>
  </si>
  <si>
    <t>Resumen Actividad Crediticia Global</t>
  </si>
  <si>
    <t>Arroz (Fomento)</t>
  </si>
  <si>
    <t>Cacao (Rehabilitación)</t>
  </si>
  <si>
    <t>Coco (Fomento)</t>
  </si>
  <si>
    <t>Cacao (Fomento)</t>
  </si>
  <si>
    <t>Coco (Rehabilitación)</t>
  </si>
  <si>
    <t>Naranja (Fomento)</t>
  </si>
  <si>
    <t>Chinola (Fomento)</t>
  </si>
  <si>
    <t>Yuca Dulce (Fomento)</t>
  </si>
  <si>
    <t>Ñame (Fomento)</t>
  </si>
  <si>
    <t>Aguacate (Fomento)</t>
  </si>
  <si>
    <t>Guineo (Mantenimiento)</t>
  </si>
  <si>
    <t>Tabaco (Comerc.)</t>
  </si>
  <si>
    <t>Batata (Fomento)</t>
  </si>
  <si>
    <t>Sandia (Fomento)</t>
  </si>
  <si>
    <t>Cacao (Mantenimiento)</t>
  </si>
  <si>
    <t>Jengibre (Fomento)</t>
  </si>
  <si>
    <t>Mandarina (Fomento)</t>
  </si>
  <si>
    <t>Yuca Amarga (Fomento)</t>
  </si>
  <si>
    <t>Cacao (Comerc.)</t>
  </si>
  <si>
    <t>Arroz (Comerc.)</t>
  </si>
  <si>
    <t>Otros Agrícolas</t>
  </si>
  <si>
    <t>Mejora Propiedad Pecuaria</t>
  </si>
  <si>
    <t>Ceba de Novillo</t>
  </si>
  <si>
    <t>Ovino Carne</t>
  </si>
  <si>
    <t>Vacuno de Leche</t>
  </si>
  <si>
    <t>Vacuno de Carne</t>
  </si>
  <si>
    <t>Pez Agua Dulce</t>
  </si>
  <si>
    <t>Café (Fomento)</t>
  </si>
  <si>
    <t>Café (Rehabilitación)</t>
  </si>
  <si>
    <t>Café (Mantenimiento)</t>
  </si>
  <si>
    <t>Cacao (Renovación)</t>
  </si>
  <si>
    <t>Plátano (Fomento)</t>
  </si>
  <si>
    <t>Plátano (Mantenimiento)</t>
  </si>
  <si>
    <t>Limón Agrio (Fomento)</t>
  </si>
  <si>
    <t>Limón Agrio (Mantenimiento)</t>
  </si>
  <si>
    <t>Gallina Ponedora</t>
  </si>
  <si>
    <t>Producción Miel</t>
  </si>
  <si>
    <t>Equipo Extracción Miel y Cera</t>
  </si>
  <si>
    <t>Vacuno Doble Propósito</t>
  </si>
  <si>
    <t>Product.
Benef.</t>
  </si>
  <si>
    <t>Yautía Blanca (Fomento)</t>
  </si>
  <si>
    <t>Yautía Amarilla (Fomento)</t>
  </si>
  <si>
    <t>Yautía Coco (Fomento)</t>
  </si>
  <si>
    <t xml:space="preserve">Ejecución del Programa de Préstamos en Monto y Tareas por Sub-Sectores </t>
  </si>
  <si>
    <t>Ají (Fomento)</t>
  </si>
  <si>
    <t>Abril-Junio 2023</t>
  </si>
  <si>
    <t>Abril-Junio 2022-2023</t>
  </si>
  <si>
    <t>Café (Comerc.)</t>
  </si>
  <si>
    <t>Habichuela (Comerc.)</t>
  </si>
  <si>
    <t>Microempresas y Otros</t>
  </si>
  <si>
    <t>Caña de Azúcar</t>
  </si>
  <si>
    <t>Yautía</t>
  </si>
  <si>
    <t>2.1 Ganado y Otros</t>
  </si>
  <si>
    <t>Sub-Total Ganado y Otros</t>
  </si>
  <si>
    <t>Benef</t>
  </si>
  <si>
    <t>Benef.</t>
  </si>
  <si>
    <t>Maíz (Fomento)</t>
  </si>
  <si>
    <t>Habichuela Roja (Fomento)</t>
  </si>
  <si>
    <t>Palma Africana (Fomento)</t>
  </si>
  <si>
    <t>Café (Vivero)</t>
  </si>
  <si>
    <t>Frutales (Vivero</t>
  </si>
  <si>
    <t>Aguacate (Mantenimiento)</t>
  </si>
  <si>
    <t>Mango (Fomento)</t>
  </si>
  <si>
    <t>Melón (Fomento)</t>
  </si>
  <si>
    <t>Mejora Propiedad Agrícola</t>
  </si>
  <si>
    <t>Maquinarias y Equipos</t>
  </si>
  <si>
    <t>Porcino Reproducción</t>
  </si>
  <si>
    <t>Caprino de Carne</t>
  </si>
  <si>
    <t>Caprino Doble Propósito</t>
  </si>
  <si>
    <t>Gallina (Ponedora)</t>
  </si>
  <si>
    <t>III. Microempresas y Otros</t>
  </si>
  <si>
    <t>Total Microempresas y Otros</t>
  </si>
  <si>
    <t>Actividad Crediticia Tasa 0% por Regionales y Sucursales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</si>
</sst>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(* #,##0_);_(* \(#,##0\);_(* &quot;-&quot;??_);_(@_)"/>
    <numFmt numFmtId="179" formatCode="_(* #,##0.0_);_(* \(#,##0.0\);_(* &quot;-&quot;??_);_(@_)"/>
    <numFmt numFmtId="180" formatCode="#,##0.00;[Red]#,##0.00"/>
    <numFmt numFmtId="181" formatCode="#,##0.0_);\(#,##0.0\)"/>
    <numFmt numFmtId="182" formatCode="#,##0.0;\-#,##0.0"/>
    <numFmt numFmtId="183" formatCode="[$-80A]dddd\,\ d&quot; de &quot;mmmm&quot; de &quot;yyyy"/>
    <numFmt numFmtId="184" formatCode="[$-80A]hh:mm:ss\ AM/PM"/>
    <numFmt numFmtId="185" formatCode="0.00_ ;\-0.00\ "/>
    <numFmt numFmtId="186" formatCode="0.0_ ;\-0.0\ "/>
    <numFmt numFmtId="187" formatCode="0_ ;\-0\ "/>
    <numFmt numFmtId="188" formatCode="0_);\(0\)"/>
    <numFmt numFmtId="189" formatCode="0.00_);\(0.00\)"/>
    <numFmt numFmtId="190" formatCode="#,##0.00_);\-#,##0.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Book Antiqua"/>
      <family val="1"/>
    </font>
    <font>
      <sz val="18"/>
      <name val="Arial"/>
      <family val="2"/>
    </font>
    <font>
      <b/>
      <u val="single"/>
      <sz val="18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sz val="13"/>
      <name val="Arial"/>
      <family val="2"/>
    </font>
    <font>
      <b/>
      <u val="single"/>
      <sz val="13"/>
      <color indexed="8"/>
      <name val="Book Antiqua"/>
      <family val="1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4"/>
      <name val="Book Antiqua"/>
      <family val="1"/>
    </font>
    <font>
      <sz val="14"/>
      <color indexed="8"/>
      <name val="Book Antiqua"/>
      <family val="1"/>
    </font>
    <font>
      <sz val="20"/>
      <name val="Arial"/>
      <family val="2"/>
    </font>
    <font>
      <sz val="8"/>
      <name val="Arial"/>
      <family val="2"/>
    </font>
    <font>
      <sz val="16"/>
      <name val="Book Antiqua"/>
      <family val="1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50"/>
      <name val="Book Antiqua"/>
      <family val="1"/>
    </font>
    <font>
      <b/>
      <sz val="14"/>
      <color indexed="8"/>
      <name val="Book Antiqua"/>
      <family val="1"/>
    </font>
    <font>
      <sz val="14"/>
      <color indexed="8"/>
      <name val="Calibri"/>
      <family val="2"/>
    </font>
    <font>
      <b/>
      <sz val="20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92D050"/>
      <name val="Book Antiqua"/>
      <family val="1"/>
    </font>
    <font>
      <sz val="14"/>
      <color theme="1"/>
      <name val="Calibri"/>
      <family val="2"/>
    </font>
    <font>
      <b/>
      <sz val="20"/>
      <color theme="1"/>
      <name val="Book Antiqua"/>
      <family val="1"/>
    </font>
    <font>
      <b/>
      <sz val="14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1" fillId="0" borderId="0">
      <alignment/>
      <protection/>
    </xf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3" fontId="5" fillId="0" borderId="0" xfId="49" applyNumberFormat="1" applyFont="1" applyBorder="1" applyAlignment="1">
      <alignment/>
    </xf>
    <xf numFmtId="0" fontId="0" fillId="0" borderId="0" xfId="60">
      <alignment/>
      <protection/>
    </xf>
    <xf numFmtId="0" fontId="9" fillId="0" borderId="0" xfId="60" applyFont="1">
      <alignment/>
      <protection/>
    </xf>
    <xf numFmtId="178" fontId="0" fillId="0" borderId="0" xfId="49" applyNumberFormat="1" applyFont="1" applyAlignment="1">
      <alignment/>
    </xf>
    <xf numFmtId="178" fontId="0" fillId="0" borderId="0" xfId="49" applyNumberFormat="1" applyFont="1" applyAlignment="1">
      <alignment wrapText="1"/>
    </xf>
    <xf numFmtId="37" fontId="10" fillId="0" borderId="0" xfId="52" applyNumberFormat="1" applyFont="1" applyFill="1" applyBorder="1" applyAlignment="1" applyProtection="1">
      <alignment/>
      <protection/>
    </xf>
    <xf numFmtId="178" fontId="9" fillId="0" borderId="0" xfId="49" applyNumberFormat="1" applyFont="1" applyAlignment="1">
      <alignment/>
    </xf>
    <xf numFmtId="37" fontId="9" fillId="0" borderId="0" xfId="60" applyNumberFormat="1" applyFont="1">
      <alignment/>
      <protection/>
    </xf>
    <xf numFmtId="178" fontId="9" fillId="0" borderId="0" xfId="49" applyNumberFormat="1" applyFont="1" applyAlignment="1">
      <alignment/>
    </xf>
    <xf numFmtId="178" fontId="0" fillId="0" borderId="0" xfId="49" applyNumberFormat="1" applyFont="1" applyAlignment="1">
      <alignment/>
    </xf>
    <xf numFmtId="0" fontId="11" fillId="0" borderId="0" xfId="60" applyFont="1">
      <alignment/>
      <protection/>
    </xf>
    <xf numFmtId="178" fontId="11" fillId="0" borderId="0" xfId="49" applyNumberFormat="1" applyFont="1" applyAlignment="1">
      <alignment/>
    </xf>
    <xf numFmtId="43" fontId="11" fillId="0" borderId="0" xfId="49" applyFont="1" applyAlignment="1">
      <alignment/>
    </xf>
    <xf numFmtId="178" fontId="12" fillId="0" borderId="0" xfId="49" applyNumberFormat="1" applyFont="1" applyAlignment="1">
      <alignment/>
    </xf>
    <xf numFmtId="0" fontId="7" fillId="0" borderId="0" xfId="0" applyFont="1" applyAlignment="1">
      <alignment/>
    </xf>
    <xf numFmtId="0" fontId="13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vertical="center"/>
      <protection/>
    </xf>
    <xf numFmtId="0" fontId="5" fillId="33" borderId="0" xfId="60" applyFont="1" applyFill="1">
      <alignment/>
      <protection/>
    </xf>
    <xf numFmtId="0" fontId="3" fillId="33" borderId="0" xfId="60" applyFont="1" applyFill="1">
      <alignment/>
      <protection/>
    </xf>
    <xf numFmtId="0" fontId="5" fillId="0" borderId="0" xfId="60" applyFont="1">
      <alignment/>
      <protection/>
    </xf>
    <xf numFmtId="3" fontId="3" fillId="0" borderId="0" xfId="60" applyNumberFormat="1" applyFont="1">
      <alignment/>
      <protection/>
    </xf>
    <xf numFmtId="3" fontId="15" fillId="0" borderId="0" xfId="60" applyNumberFormat="1" applyFont="1" applyAlignment="1">
      <alignment horizontal="right" vertical="center"/>
      <protection/>
    </xf>
    <xf numFmtId="3" fontId="11" fillId="0" borderId="0" xfId="60" applyNumberFormat="1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178" fontId="13" fillId="0" borderId="0" xfId="49" applyNumberFormat="1" applyFont="1" applyAlignment="1">
      <alignment/>
    </xf>
    <xf numFmtId="43" fontId="13" fillId="0" borderId="0" xfId="49" applyFont="1" applyAlignment="1">
      <alignment/>
    </xf>
    <xf numFmtId="178" fontId="3" fillId="0" borderId="0" xfId="49" applyNumberFormat="1" applyFont="1" applyAlignment="1">
      <alignment/>
    </xf>
    <xf numFmtId="43" fontId="3" fillId="0" borderId="0" xfId="49" applyFont="1" applyAlignment="1">
      <alignment/>
    </xf>
    <xf numFmtId="0" fontId="2" fillId="0" borderId="0" xfId="60" applyFont="1" applyAlignment="1">
      <alignment horizontal="centerContinuous"/>
      <protection/>
    </xf>
    <xf numFmtId="3" fontId="4" fillId="0" borderId="0" xfId="49" applyNumberFormat="1" applyFont="1" applyFill="1" applyBorder="1" applyAlignment="1">
      <alignment/>
    </xf>
    <xf numFmtId="178" fontId="5" fillId="0" borderId="0" xfId="49" applyNumberFormat="1" applyFont="1" applyAlignment="1">
      <alignment/>
    </xf>
    <xf numFmtId="178" fontId="3" fillId="0" borderId="0" xfId="60" applyNumberFormat="1" applyFont="1">
      <alignment/>
      <protection/>
    </xf>
    <xf numFmtId="17" fontId="63" fillId="0" borderId="0" xfId="60" applyNumberFormat="1" applyFont="1" applyAlignment="1">
      <alignment/>
      <protection/>
    </xf>
    <xf numFmtId="0" fontId="12" fillId="0" borderId="0" xfId="61" applyFont="1">
      <alignment/>
      <protection/>
    </xf>
    <xf numFmtId="0" fontId="12" fillId="33" borderId="0" xfId="61" applyFont="1" applyFill="1">
      <alignment/>
      <protection/>
    </xf>
    <xf numFmtId="3" fontId="8" fillId="33" borderId="0" xfId="56" applyNumberFormat="1" applyFont="1" applyFill="1" applyBorder="1" applyAlignment="1">
      <alignment/>
    </xf>
    <xf numFmtId="179" fontId="8" fillId="33" borderId="0" xfId="54" applyNumberFormat="1" applyFont="1" applyFill="1" applyBorder="1" applyAlignment="1">
      <alignment horizontal="center"/>
    </xf>
    <xf numFmtId="4" fontId="8" fillId="33" borderId="0" xfId="56" applyNumberFormat="1" applyFont="1" applyFill="1" applyBorder="1" applyAlignment="1">
      <alignment/>
    </xf>
    <xf numFmtId="0" fontId="20" fillId="0" borderId="0" xfId="61" applyFont="1">
      <alignment/>
      <protection/>
    </xf>
    <xf numFmtId="3" fontId="20" fillId="0" borderId="0" xfId="61" applyNumberFormat="1" applyFont="1">
      <alignment/>
      <protection/>
    </xf>
    <xf numFmtId="3" fontId="12" fillId="0" borderId="0" xfId="61" applyNumberFormat="1" applyFont="1">
      <alignment/>
      <protection/>
    </xf>
    <xf numFmtId="0" fontId="21" fillId="0" borderId="0" xfId="63">
      <alignment/>
      <protection/>
    </xf>
    <xf numFmtId="37" fontId="18" fillId="0" borderId="0" xfId="0" applyNumberFormat="1" applyFont="1" applyAlignment="1">
      <alignment/>
    </xf>
    <xf numFmtId="37" fontId="11" fillId="0" borderId="0" xfId="60" applyNumberFormat="1" applyFont="1">
      <alignment/>
      <protection/>
    </xf>
    <xf numFmtId="0" fontId="8" fillId="0" borderId="0" xfId="61" applyFont="1">
      <alignment/>
      <protection/>
    </xf>
    <xf numFmtId="4" fontId="14" fillId="33" borderId="0" xfId="56" applyNumberFormat="1" applyFont="1" applyFill="1" applyBorder="1" applyAlignment="1">
      <alignment/>
    </xf>
    <xf numFmtId="37" fontId="12" fillId="0" borderId="0" xfId="61" applyNumberFormat="1" applyFont="1">
      <alignment/>
      <protection/>
    </xf>
    <xf numFmtId="0" fontId="6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7" fontId="65" fillId="0" borderId="0" xfId="0" applyNumberFormat="1" applyFont="1" applyAlignment="1">
      <alignment horizontal="center"/>
    </xf>
    <xf numFmtId="17" fontId="66" fillId="0" borderId="0" xfId="0" applyNumberFormat="1" applyFon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4" xfId="55"/>
    <cellStyle name="Millares 5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hernandez\Desktop\A&#241;o%202023\Informe%20Mensual%202023\CUADR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tribuci&#243;n%20de%20los%20Montos%20Enero-Marz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  <sheetName val="F"/>
      <sheetName val="M"/>
      <sheetName val="A"/>
      <sheetName val="MY"/>
      <sheetName val="J"/>
      <sheetName val="JL"/>
      <sheetName val="AG"/>
      <sheetName val="S"/>
      <sheetName val="O"/>
      <sheetName val="N"/>
      <sheetName val="D"/>
      <sheetName val="ACUMUL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-MARZ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1">
      <selection activeCell="M8" sqref="M8"/>
    </sheetView>
  </sheetViews>
  <sheetFormatPr defaultColWidth="11.421875" defaultRowHeight="24.75" customHeight="1"/>
  <cols>
    <col min="1" max="1" width="16.8515625" style="46" customWidth="1"/>
    <col min="2" max="2" width="14.8515625" style="46" customWidth="1"/>
    <col min="3" max="3" width="17.7109375" style="46" bestFit="1" customWidth="1"/>
    <col min="4" max="4" width="14.140625" style="46" bestFit="1" customWidth="1"/>
    <col min="5" max="5" width="19.28125" style="46" customWidth="1"/>
    <col min="6" max="6" width="19.8515625" style="46" customWidth="1"/>
    <col min="7" max="7" width="16.8515625" style="46" bestFit="1" customWidth="1"/>
    <col min="8" max="16384" width="11.421875" style="46" customWidth="1"/>
  </cols>
  <sheetData>
    <row r="1" spans="1:9" ht="24.75" customHeight="1">
      <c r="A1" t="s">
        <v>178</v>
      </c>
      <c r="B1"/>
      <c r="C1"/>
      <c r="D1"/>
      <c r="E1"/>
      <c r="F1"/>
      <c r="G1"/>
      <c r="H1"/>
      <c r="I1"/>
    </row>
    <row r="2" spans="1:9" ht="24.75" customHeight="1">
      <c r="A2" t="s">
        <v>179</v>
      </c>
      <c r="B2"/>
      <c r="C2"/>
      <c r="D2"/>
      <c r="E2"/>
      <c r="F2"/>
      <c r="G2"/>
      <c r="H2"/>
      <c r="I2"/>
    </row>
    <row r="3" spans="1:9" ht="12.75" customHeight="1">
      <c r="A3"/>
      <c r="B3"/>
      <c r="C3"/>
      <c r="D3"/>
      <c r="E3"/>
      <c r="F3"/>
      <c r="G3"/>
      <c r="H3"/>
      <c r="I3"/>
    </row>
    <row r="4" spans="1:9" ht="24.75" customHeight="1">
      <c r="A4" t="s">
        <v>177</v>
      </c>
      <c r="B4" t="s">
        <v>83</v>
      </c>
      <c r="C4"/>
      <c r="D4"/>
      <c r="E4"/>
      <c r="F4" t="s">
        <v>182</v>
      </c>
      <c r="G4" t="s">
        <v>183</v>
      </c>
      <c r="H4"/>
      <c r="I4"/>
    </row>
    <row r="5" spans="1:9" ht="15.75">
      <c r="A5"/>
      <c r="B5" t="s">
        <v>61</v>
      </c>
      <c r="C5" t="s">
        <v>180</v>
      </c>
      <c r="D5" t="s">
        <v>57</v>
      </c>
      <c r="E5" t="s">
        <v>58</v>
      </c>
      <c r="F5"/>
      <c r="G5"/>
      <c r="H5"/>
      <c r="I5"/>
    </row>
    <row r="6" spans="1:9" ht="15.75">
      <c r="A6"/>
      <c r="B6"/>
      <c r="C6" t="s">
        <v>181</v>
      </c>
      <c r="D6" t="s">
        <v>62</v>
      </c>
      <c r="E6" t="s">
        <v>63</v>
      </c>
      <c r="F6"/>
      <c r="G6"/>
      <c r="H6"/>
      <c r="I6"/>
    </row>
    <row r="7" spans="1:9" ht="24.75" customHeight="1">
      <c r="A7" t="s">
        <v>166</v>
      </c>
      <c r="B7">
        <v>2708</v>
      </c>
      <c r="C7">
        <v>2764</v>
      </c>
      <c r="D7">
        <v>185682</v>
      </c>
      <c r="E7">
        <v>2428669829.3900003</v>
      </c>
      <c r="F7">
        <v>2786715963.63</v>
      </c>
      <c r="G7">
        <v>2026951023.4999998</v>
      </c>
      <c r="H7"/>
      <c r="I7"/>
    </row>
    <row r="8" spans="1:9" ht="24.75" customHeight="1">
      <c r="A8" t="s">
        <v>105</v>
      </c>
      <c r="B8">
        <v>2182</v>
      </c>
      <c r="C8">
        <v>2187</v>
      </c>
      <c r="D8">
        <v>105666</v>
      </c>
      <c r="E8">
        <v>2364010384.49</v>
      </c>
      <c r="F8">
        <v>2496598848.94</v>
      </c>
      <c r="G8">
        <v>2159288749.26</v>
      </c>
      <c r="H8"/>
      <c r="I8"/>
    </row>
    <row r="9" spans="1:9" ht="24.75" customHeight="1">
      <c r="A9" t="s">
        <v>167</v>
      </c>
      <c r="B9">
        <v>2144</v>
      </c>
      <c r="C9">
        <v>2170</v>
      </c>
      <c r="D9">
        <v>101387</v>
      </c>
      <c r="E9">
        <v>2733469531.58</v>
      </c>
      <c r="F9">
        <v>2820916362.49</v>
      </c>
      <c r="G9">
        <v>2288867458.88</v>
      </c>
      <c r="H9"/>
      <c r="I9"/>
    </row>
    <row r="10" spans="1:9" ht="24.75" customHeight="1">
      <c r="A10" t="s">
        <v>168</v>
      </c>
      <c r="B10">
        <v>1542</v>
      </c>
      <c r="C10">
        <v>1544</v>
      </c>
      <c r="D10">
        <v>83083</v>
      </c>
      <c r="E10">
        <v>3036483718.55</v>
      </c>
      <c r="F10">
        <v>2921147749.87</v>
      </c>
      <c r="G10">
        <v>2459135287.25</v>
      </c>
      <c r="H10"/>
      <c r="I10"/>
    </row>
    <row r="11" spans="1:9" ht="24.75" customHeight="1">
      <c r="A11" t="s">
        <v>169</v>
      </c>
      <c r="B11">
        <v>2630</v>
      </c>
      <c r="C11">
        <v>2630</v>
      </c>
      <c r="D11">
        <v>130004</v>
      </c>
      <c r="E11">
        <v>3935645989.81</v>
      </c>
      <c r="F11">
        <v>3747178628.8500004</v>
      </c>
      <c r="G11">
        <v>2972061337.0099993</v>
      </c>
      <c r="H11"/>
      <c r="I11"/>
    </row>
    <row r="12" spans="1:9" ht="24.75" customHeight="1">
      <c r="A12" t="s">
        <v>170</v>
      </c>
      <c r="B12">
        <v>3303</v>
      </c>
      <c r="C12">
        <v>3335</v>
      </c>
      <c r="D12">
        <v>216050</v>
      </c>
      <c r="E12">
        <v>3659862511.4</v>
      </c>
      <c r="F12">
        <v>3711588798.25</v>
      </c>
      <c r="G12">
        <v>2433830679.59</v>
      </c>
      <c r="H12"/>
      <c r="I12"/>
    </row>
    <row r="13" spans="1:9" ht="24.75" customHeight="1" hidden="1">
      <c r="A13" t="s">
        <v>171</v>
      </c>
      <c r="B13"/>
      <c r="C13"/>
      <c r="D13"/>
      <c r="E13"/>
      <c r="F13"/>
      <c r="G13"/>
      <c r="H13"/>
      <c r="I13"/>
    </row>
    <row r="14" spans="1:9" ht="24.75" customHeight="1" hidden="1">
      <c r="A14" t="s">
        <v>172</v>
      </c>
      <c r="B14"/>
      <c r="C14"/>
      <c r="D14"/>
      <c r="E14"/>
      <c r="F14"/>
      <c r="G14"/>
      <c r="H14"/>
      <c r="I14"/>
    </row>
    <row r="15" spans="1:9" ht="24.75" customHeight="1" hidden="1">
      <c r="A15" t="s">
        <v>173</v>
      </c>
      <c r="B15"/>
      <c r="C15"/>
      <c r="D15"/>
      <c r="E15"/>
      <c r="F15"/>
      <c r="G15"/>
      <c r="H15"/>
      <c r="I15"/>
    </row>
    <row r="16" spans="1:9" ht="24.75" customHeight="1" hidden="1">
      <c r="A16" t="s">
        <v>174</v>
      </c>
      <c r="B16"/>
      <c r="C16"/>
      <c r="D16"/>
      <c r="E16"/>
      <c r="F16"/>
      <c r="G16"/>
      <c r="H16"/>
      <c r="I16"/>
    </row>
    <row r="17" spans="1:9" ht="24.75" customHeight="1" hidden="1">
      <c r="A17" t="s">
        <v>175</v>
      </c>
      <c r="B17"/>
      <c r="C17"/>
      <c r="D17"/>
      <c r="E17"/>
      <c r="F17"/>
      <c r="G17"/>
      <c r="H17"/>
      <c r="I17"/>
    </row>
    <row r="18" spans="1:9" ht="24.75" customHeight="1" hidden="1">
      <c r="A18" t="s">
        <v>176</v>
      </c>
      <c r="B18"/>
      <c r="C18"/>
      <c r="D18"/>
      <c r="E18"/>
      <c r="F18"/>
      <c r="G18"/>
      <c r="H18"/>
      <c r="I18"/>
    </row>
    <row r="19" spans="1:9" ht="24.75" customHeight="1">
      <c r="A19" t="s">
        <v>33</v>
      </c>
      <c r="B19">
        <f aca="true" t="shared" si="0" ref="B19:G19">SUM(B7:B18)</f>
        <v>14509</v>
      </c>
      <c r="C19">
        <f t="shared" si="0"/>
        <v>14630</v>
      </c>
      <c r="D19">
        <f t="shared" si="0"/>
        <v>821872</v>
      </c>
      <c r="E19">
        <f t="shared" si="0"/>
        <v>18158141965.22</v>
      </c>
      <c r="F19">
        <f t="shared" si="0"/>
        <v>18484146352.03</v>
      </c>
      <c r="G19">
        <f t="shared" si="0"/>
        <v>14340134535.489998</v>
      </c>
      <c r="H19"/>
      <c r="I19"/>
    </row>
    <row r="20" spans="1:9" ht="24.75" customHeight="1">
      <c r="A20"/>
      <c r="B20"/>
      <c r="C20"/>
      <c r="D20"/>
      <c r="E20"/>
      <c r="F20"/>
      <c r="G20"/>
      <c r="H20"/>
      <c r="I20"/>
    </row>
    <row r="21" spans="1:9" ht="24.75" customHeight="1">
      <c r="A21"/>
      <c r="B21"/>
      <c r="C21"/>
      <c r="D21"/>
      <c r="E21"/>
      <c r="F21"/>
      <c r="G21"/>
      <c r="H21"/>
      <c r="I21"/>
    </row>
    <row r="24" ht="24.75" customHeight="1">
      <c r="C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  <headerFooter>
    <oddFooter>&amp;LPlaneación Estratégica - Sección Estadística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85" zoomScaleNormal="85" zoomScalePageLayoutView="0" workbookViewId="0" topLeftCell="A1">
      <selection activeCell="A1" sqref="A1:G47"/>
    </sheetView>
  </sheetViews>
  <sheetFormatPr defaultColWidth="11.421875" defaultRowHeight="12.75"/>
  <cols>
    <col min="1" max="1" width="34.00390625" style="13" customWidth="1"/>
    <col min="2" max="2" width="14.8515625" style="14" bestFit="1" customWidth="1"/>
    <col min="3" max="3" width="16.00390625" style="6" bestFit="1" customWidth="1"/>
    <col min="4" max="4" width="18.7109375" style="6" customWidth="1"/>
    <col min="5" max="5" width="13.57421875" style="6" bestFit="1" customWidth="1"/>
    <col min="6" max="6" width="21.7109375" style="16" customWidth="1"/>
    <col min="7" max="7" width="20.57421875" style="6" customWidth="1"/>
    <col min="8" max="9" width="15.00390625" style="4" bestFit="1" customWidth="1"/>
    <col min="10" max="10" width="13.57421875" style="4" bestFit="1" customWidth="1"/>
    <col min="11" max="11" width="13.140625" style="6" bestFit="1" customWidth="1"/>
    <col min="12" max="12" width="13.57421875" style="6" bestFit="1" customWidth="1"/>
    <col min="13" max="13" width="13.140625" style="6" customWidth="1"/>
    <col min="14" max="16384" width="11.421875" style="4" customWidth="1"/>
  </cols>
  <sheetData>
    <row r="1" spans="1:7" ht="12.75">
      <c r="A1" t="s">
        <v>257</v>
      </c>
      <c r="B1"/>
      <c r="C1"/>
      <c r="D1"/>
      <c r="E1"/>
      <c r="F1"/>
      <c r="G1"/>
    </row>
    <row r="2" spans="1:7" ht="12.75">
      <c r="A2" t="s">
        <v>230</v>
      </c>
      <c r="B2"/>
      <c r="C2"/>
      <c r="D2"/>
      <c r="E2"/>
      <c r="F2"/>
      <c r="G2"/>
    </row>
    <row r="3" spans="1:7" ht="12.75">
      <c r="A3"/>
      <c r="B3"/>
      <c r="C3"/>
      <c r="D3"/>
      <c r="E3"/>
      <c r="F3" t="s">
        <v>0</v>
      </c>
      <c r="G3"/>
    </row>
    <row r="4" spans="1:7" ht="12.75">
      <c r="A4" t="s">
        <v>52</v>
      </c>
      <c r="B4" t="s">
        <v>53</v>
      </c>
      <c r="C4"/>
      <c r="D4"/>
      <c r="E4"/>
      <c r="F4" t="s">
        <v>54</v>
      </c>
      <c r="G4" t="s">
        <v>55</v>
      </c>
    </row>
    <row r="5" spans="1:7" ht="12.75">
      <c r="A5" t="s">
        <v>56</v>
      </c>
      <c r="B5" t="s">
        <v>61</v>
      </c>
      <c r="C5" t="s">
        <v>57</v>
      </c>
      <c r="D5" t="s">
        <v>58</v>
      </c>
      <c r="E5" t="s">
        <v>59</v>
      </c>
      <c r="F5" t="s">
        <v>60</v>
      </c>
      <c r="G5" t="s">
        <v>60</v>
      </c>
    </row>
    <row r="6" spans="1:13" ht="12.75">
      <c r="A6" t="s">
        <v>44</v>
      </c>
      <c r="B6"/>
      <c r="C6" t="s">
        <v>62</v>
      </c>
      <c r="D6" t="s">
        <v>63</v>
      </c>
      <c r="E6" t="s">
        <v>239</v>
      </c>
      <c r="F6" t="s">
        <v>63</v>
      </c>
      <c r="G6" t="s">
        <v>63</v>
      </c>
      <c r="K6" s="7"/>
      <c r="L6" s="7"/>
      <c r="M6" s="7"/>
    </row>
    <row r="7" spans="1:13" s="5" customFormat="1" ht="19.5" customHeight="1">
      <c r="A7" t="s">
        <v>1</v>
      </c>
      <c r="B7">
        <f aca="true" t="shared" si="0" ref="B7:G7">SUM(B8:B12)</f>
        <v>576</v>
      </c>
      <c r="C7">
        <f>SUM(C8:C12)</f>
        <v>26698</v>
      </c>
      <c r="D7">
        <f t="shared" si="0"/>
        <v>345463000</v>
      </c>
      <c r="E7">
        <f t="shared" si="0"/>
        <v>576</v>
      </c>
      <c r="F7">
        <f t="shared" si="0"/>
        <v>380119913.79</v>
      </c>
      <c r="G7">
        <f t="shared" si="0"/>
        <v>128495070.35</v>
      </c>
      <c r="K7" s="9"/>
      <c r="L7" s="9"/>
      <c r="M7" s="9"/>
    </row>
    <row r="8" spans="1:13" s="5" customFormat="1" ht="19.5" customHeight="1">
      <c r="A8" t="s">
        <v>2</v>
      </c>
      <c r="B8">
        <v>2</v>
      </c>
      <c r="C8">
        <v>0</v>
      </c>
      <c r="D8">
        <v>36575000</v>
      </c>
      <c r="E8">
        <v>2</v>
      </c>
      <c r="F8">
        <v>34525897.15</v>
      </c>
      <c r="G8">
        <v>9949329.4</v>
      </c>
      <c r="K8" s="9"/>
      <c r="L8" s="9"/>
      <c r="M8" s="9"/>
    </row>
    <row r="9" spans="1:13" s="5" customFormat="1" ht="19.5" customHeight="1">
      <c r="A9" t="s">
        <v>49</v>
      </c>
      <c r="B9">
        <v>130</v>
      </c>
      <c r="C9">
        <v>5278</v>
      </c>
      <c r="D9">
        <v>46671000</v>
      </c>
      <c r="E9">
        <v>130</v>
      </c>
      <c r="F9">
        <v>61147469.46</v>
      </c>
      <c r="G9">
        <v>28316078.36</v>
      </c>
      <c r="K9" s="9"/>
      <c r="L9" s="9"/>
      <c r="M9" s="9"/>
    </row>
    <row r="10" spans="1:13" s="5" customFormat="1" ht="19.5" customHeight="1">
      <c r="A10" t="s">
        <v>5</v>
      </c>
      <c r="B10">
        <v>47</v>
      </c>
      <c r="C10">
        <v>3070</v>
      </c>
      <c r="D10">
        <v>74972000</v>
      </c>
      <c r="E10">
        <v>47</v>
      </c>
      <c r="F10">
        <v>85143579.87</v>
      </c>
      <c r="G10">
        <v>40974594.15</v>
      </c>
      <c r="K10" s="9"/>
      <c r="L10" s="9"/>
      <c r="M10" s="9"/>
    </row>
    <row r="11" spans="1:13" s="5" customFormat="1" ht="19.5" customHeight="1">
      <c r="A11" t="s">
        <v>4</v>
      </c>
      <c r="B11">
        <v>338</v>
      </c>
      <c r="C11">
        <f>15295-222-90</f>
        <v>14983</v>
      </c>
      <c r="D11">
        <v>148605000</v>
      </c>
      <c r="E11">
        <v>338</v>
      </c>
      <c r="F11">
        <v>142777322.55</v>
      </c>
      <c r="G11">
        <v>20900183.41</v>
      </c>
      <c r="K11" s="9"/>
      <c r="L11" s="9"/>
      <c r="M11" s="9"/>
    </row>
    <row r="12" spans="1:13" s="5" customFormat="1" ht="19.5" customHeight="1">
      <c r="A12" t="s">
        <v>3</v>
      </c>
      <c r="B12">
        <v>59</v>
      </c>
      <c r="C12">
        <f>5378-415-300-1260-20-16</f>
        <v>3367</v>
      </c>
      <c r="D12">
        <v>38640000</v>
      </c>
      <c r="E12">
        <v>59</v>
      </c>
      <c r="F12">
        <v>56525644.76</v>
      </c>
      <c r="G12">
        <v>28354885.03</v>
      </c>
      <c r="K12" s="9"/>
      <c r="L12" s="9"/>
      <c r="M12" s="9"/>
    </row>
    <row r="13" spans="1:13" s="5" customFormat="1" ht="19.5" customHeight="1">
      <c r="A13" t="s">
        <v>6</v>
      </c>
      <c r="B13">
        <f aca="true" t="shared" si="1" ref="B13:G13">SUM(B14:B19)</f>
        <v>7</v>
      </c>
      <c r="C13">
        <f>SUM(C14:C19)</f>
        <v>262</v>
      </c>
      <c r="D13">
        <f t="shared" si="1"/>
        <v>2240000</v>
      </c>
      <c r="E13">
        <f t="shared" si="1"/>
        <v>7</v>
      </c>
      <c r="F13">
        <f t="shared" si="1"/>
        <v>16862694.91</v>
      </c>
      <c r="G13">
        <f t="shared" si="1"/>
        <v>32463688.02</v>
      </c>
      <c r="K13" s="9"/>
      <c r="L13" s="9"/>
      <c r="M13" s="9"/>
    </row>
    <row r="14" spans="1:13" s="5" customFormat="1" ht="19.5" customHeight="1">
      <c r="A14" t="s">
        <v>9</v>
      </c>
      <c r="B14">
        <v>0</v>
      </c>
      <c r="C14">
        <v>0</v>
      </c>
      <c r="D14">
        <v>0</v>
      </c>
      <c r="E14">
        <v>0</v>
      </c>
      <c r="F14">
        <v>2562991.56</v>
      </c>
      <c r="G14">
        <v>5651236.48</v>
      </c>
      <c r="K14" s="9"/>
      <c r="L14" s="9"/>
      <c r="M14" s="9"/>
    </row>
    <row r="15" spans="1:13" s="5" customFormat="1" ht="19.5" customHeight="1">
      <c r="A15" t="s">
        <v>34</v>
      </c>
      <c r="B15">
        <v>7</v>
      </c>
      <c r="C15">
        <v>262</v>
      </c>
      <c r="D15">
        <v>2240000</v>
      </c>
      <c r="E15">
        <v>7</v>
      </c>
      <c r="F15">
        <v>3560818.53</v>
      </c>
      <c r="G15">
        <v>7642276.84</v>
      </c>
      <c r="K15" s="9"/>
      <c r="L15" s="9"/>
      <c r="M15" s="9"/>
    </row>
    <row r="16" spans="1:13" s="5" customFormat="1" ht="19.5" customHeight="1">
      <c r="A16" t="s">
        <v>11</v>
      </c>
      <c r="B16">
        <v>0</v>
      </c>
      <c r="C16">
        <v>0</v>
      </c>
      <c r="D16">
        <v>0</v>
      </c>
      <c r="E16">
        <v>0</v>
      </c>
      <c r="F16">
        <v>524651.92</v>
      </c>
      <c r="G16">
        <v>6027936.57</v>
      </c>
      <c r="K16" s="9"/>
      <c r="L16" s="9"/>
      <c r="M16" s="9"/>
    </row>
    <row r="17" spans="1:13" s="5" customFormat="1" ht="19.5" customHeight="1">
      <c r="A17" t="s">
        <v>10</v>
      </c>
      <c r="B17">
        <v>0</v>
      </c>
      <c r="C17">
        <v>0</v>
      </c>
      <c r="D17">
        <v>0</v>
      </c>
      <c r="E17">
        <v>0</v>
      </c>
      <c r="F17">
        <v>7413788.05</v>
      </c>
      <c r="G17">
        <v>3442695.76</v>
      </c>
      <c r="K17" s="9"/>
      <c r="L17" s="9"/>
      <c r="M17" s="9"/>
    </row>
    <row r="18" spans="1:13" s="5" customFormat="1" ht="19.5" customHeight="1">
      <c r="A18" t="s">
        <v>89</v>
      </c>
      <c r="B18">
        <v>0</v>
      </c>
      <c r="C18">
        <v>0</v>
      </c>
      <c r="D18">
        <v>0</v>
      </c>
      <c r="E18">
        <v>0</v>
      </c>
      <c r="F18">
        <v>975705.21</v>
      </c>
      <c r="G18">
        <v>7461872.68</v>
      </c>
      <c r="H18" s="9"/>
      <c r="I18" s="9"/>
      <c r="K18" s="9"/>
      <c r="L18" s="9"/>
      <c r="M18" s="9"/>
    </row>
    <row r="19" spans="1:13" s="5" customFormat="1" ht="19.5" customHeight="1">
      <c r="A19" t="s">
        <v>12</v>
      </c>
      <c r="B19">
        <v>0</v>
      </c>
      <c r="C19">
        <v>0</v>
      </c>
      <c r="D19">
        <v>0</v>
      </c>
      <c r="E19">
        <v>0</v>
      </c>
      <c r="F19">
        <v>1824739.64</v>
      </c>
      <c r="G19">
        <v>2237669.69</v>
      </c>
      <c r="I19" s="9"/>
      <c r="K19" s="9"/>
      <c r="L19" s="9"/>
      <c r="M19" s="9"/>
    </row>
    <row r="20" spans="1:17" s="5" customFormat="1" ht="19.5" customHeight="1">
      <c r="A20" t="s">
        <v>13</v>
      </c>
      <c r="B20">
        <f aca="true" t="shared" si="2" ref="B20:G20">SUM(B21:B26)</f>
        <v>35</v>
      </c>
      <c r="C20">
        <f>SUM(C21:C26)</f>
        <v>1446</v>
      </c>
      <c r="D20">
        <f t="shared" si="2"/>
        <v>28679974</v>
      </c>
      <c r="E20">
        <f t="shared" si="2"/>
        <v>35</v>
      </c>
      <c r="F20">
        <f t="shared" si="2"/>
        <v>73809454.31</v>
      </c>
      <c r="G20">
        <f t="shared" si="2"/>
        <v>499018543.50000006</v>
      </c>
      <c r="J20" s="10"/>
      <c r="K20" s="9"/>
      <c r="L20" s="9"/>
      <c r="M20" s="9"/>
      <c r="N20" s="10"/>
      <c r="O20" s="10"/>
      <c r="P20" s="10"/>
      <c r="Q20" s="10"/>
    </row>
    <row r="21" spans="1:13" s="5" customFormat="1" ht="19.5" customHeight="1">
      <c r="A21" t="s">
        <v>19</v>
      </c>
      <c r="B21">
        <v>1</v>
      </c>
      <c r="C21">
        <v>86</v>
      </c>
      <c r="D21">
        <v>600000</v>
      </c>
      <c r="E21">
        <v>1</v>
      </c>
      <c r="F21">
        <v>31036982.2</v>
      </c>
      <c r="G21">
        <v>153149738.04000002</v>
      </c>
      <c r="K21" s="9"/>
      <c r="L21" s="9"/>
      <c r="M21" s="9"/>
    </row>
    <row r="22" spans="1:13" s="5" customFormat="1" ht="19.5" customHeight="1">
      <c r="A22" t="s">
        <v>17</v>
      </c>
      <c r="B22">
        <v>1</v>
      </c>
      <c r="C22">
        <v>0</v>
      </c>
      <c r="D22">
        <v>800000</v>
      </c>
      <c r="E22">
        <v>1</v>
      </c>
      <c r="F22">
        <v>8863573.43</v>
      </c>
      <c r="G22">
        <v>185489685.7</v>
      </c>
      <c r="K22" s="9"/>
      <c r="L22" s="9"/>
      <c r="M22" s="9"/>
    </row>
    <row r="23" spans="1:13" s="5" customFormat="1" ht="19.5" customHeight="1">
      <c r="A23" t="s">
        <v>18</v>
      </c>
      <c r="B23">
        <v>6</v>
      </c>
      <c r="C23">
        <f>2008-1690</f>
        <v>318</v>
      </c>
      <c r="D23">
        <v>11048000</v>
      </c>
      <c r="E23">
        <v>6</v>
      </c>
      <c r="F23">
        <v>15226917.59</v>
      </c>
      <c r="G23">
        <v>7641819.63</v>
      </c>
      <c r="K23" s="9"/>
      <c r="L23" s="9"/>
      <c r="M23" s="9"/>
    </row>
    <row r="24" spans="1:13" s="5" customFormat="1" ht="19.5" customHeight="1">
      <c r="A24" t="s">
        <v>64</v>
      </c>
      <c r="B24">
        <v>19</v>
      </c>
      <c r="C24">
        <v>517</v>
      </c>
      <c r="D24">
        <v>13306974</v>
      </c>
      <c r="E24">
        <v>19</v>
      </c>
      <c r="F24">
        <v>15726078.41</v>
      </c>
      <c r="G24">
        <v>42462212.18</v>
      </c>
      <c r="K24" s="9"/>
      <c r="L24" s="9"/>
      <c r="M24" s="9"/>
    </row>
    <row r="25" spans="1:13" s="5" customFormat="1" ht="19.5" customHeight="1">
      <c r="A25" t="s">
        <v>16</v>
      </c>
      <c r="B25">
        <v>2</v>
      </c>
      <c r="C25">
        <v>80</v>
      </c>
      <c r="D25">
        <v>550000</v>
      </c>
      <c r="E25">
        <v>2</v>
      </c>
      <c r="F25">
        <v>897000</v>
      </c>
      <c r="G25">
        <v>64636454.41</v>
      </c>
      <c r="K25" s="9"/>
      <c r="L25" s="9"/>
      <c r="M25" s="9"/>
    </row>
    <row r="26" spans="1:13" s="5" customFormat="1" ht="19.5" customHeight="1">
      <c r="A26" t="s">
        <v>14</v>
      </c>
      <c r="B26">
        <v>6</v>
      </c>
      <c r="C26">
        <v>445</v>
      </c>
      <c r="D26">
        <v>2375000</v>
      </c>
      <c r="E26">
        <v>6</v>
      </c>
      <c r="F26">
        <v>2058902.68</v>
      </c>
      <c r="G26">
        <v>45638633.54</v>
      </c>
      <c r="K26" s="9"/>
      <c r="L26" s="9"/>
      <c r="M26" s="9"/>
    </row>
    <row r="27" spans="1:13" s="5" customFormat="1" ht="19.5" customHeight="1">
      <c r="A27" t="s">
        <v>21</v>
      </c>
      <c r="B27">
        <f aca="true" t="shared" si="3" ref="B27:G27">SUM(B28:B32)</f>
        <v>54</v>
      </c>
      <c r="C27">
        <f>SUM(C28:C32)</f>
        <v>3177</v>
      </c>
      <c r="D27">
        <f t="shared" si="3"/>
        <v>78016143</v>
      </c>
      <c r="E27">
        <f t="shared" si="3"/>
        <v>54</v>
      </c>
      <c r="F27">
        <f t="shared" si="3"/>
        <v>79900289.28</v>
      </c>
      <c r="G27">
        <f t="shared" si="3"/>
        <v>88825115.05</v>
      </c>
      <c r="K27" s="9"/>
      <c r="L27" s="9"/>
      <c r="M27" s="9"/>
    </row>
    <row r="28" spans="1:13" s="5" customFormat="1" ht="19.5" customHeight="1">
      <c r="A28" t="s">
        <v>27</v>
      </c>
      <c r="B28">
        <v>5</v>
      </c>
      <c r="C28">
        <v>1155</v>
      </c>
      <c r="D28">
        <v>35500000</v>
      </c>
      <c r="E28">
        <v>5</v>
      </c>
      <c r="F28">
        <v>31789600</v>
      </c>
      <c r="G28">
        <v>6213049.5</v>
      </c>
      <c r="K28" s="9"/>
      <c r="L28" s="9"/>
      <c r="M28" s="9"/>
    </row>
    <row r="29" spans="1:13" s="5" customFormat="1" ht="19.5" customHeight="1">
      <c r="A29" t="s">
        <v>26</v>
      </c>
      <c r="B29">
        <v>7</v>
      </c>
      <c r="C29">
        <v>168</v>
      </c>
      <c r="D29">
        <v>4555000</v>
      </c>
      <c r="E29">
        <v>7</v>
      </c>
      <c r="F29">
        <v>5947050.61</v>
      </c>
      <c r="G29">
        <v>15822550.77</v>
      </c>
      <c r="K29" s="9"/>
      <c r="L29" s="9"/>
      <c r="M29" s="9"/>
    </row>
    <row r="30" spans="1:13" s="5" customFormat="1" ht="19.5" customHeight="1">
      <c r="A30" t="s">
        <v>31</v>
      </c>
      <c r="B30">
        <v>24</v>
      </c>
      <c r="C30">
        <v>1152</v>
      </c>
      <c r="D30">
        <v>9692143</v>
      </c>
      <c r="E30">
        <v>24</v>
      </c>
      <c r="F30">
        <v>9741341.55</v>
      </c>
      <c r="G30">
        <v>5943872.84</v>
      </c>
      <c r="K30" s="9"/>
      <c r="L30" s="9"/>
      <c r="M30" s="9"/>
    </row>
    <row r="31" spans="1:13" s="5" customFormat="1" ht="19.5" customHeight="1">
      <c r="A31" t="s">
        <v>24</v>
      </c>
      <c r="B31">
        <v>4</v>
      </c>
      <c r="C31">
        <v>24</v>
      </c>
      <c r="D31">
        <v>4300000</v>
      </c>
      <c r="E31">
        <v>4</v>
      </c>
      <c r="F31">
        <v>4655000</v>
      </c>
      <c r="G31">
        <v>9352198.54</v>
      </c>
      <c r="K31" s="9"/>
      <c r="L31" s="9"/>
      <c r="M31" s="9"/>
    </row>
    <row r="32" spans="1:13" s="5" customFormat="1" ht="19.5" customHeight="1">
      <c r="A32" t="s">
        <v>22</v>
      </c>
      <c r="B32">
        <v>14</v>
      </c>
      <c r="C32">
        <v>678</v>
      </c>
      <c r="D32">
        <v>23969000</v>
      </c>
      <c r="E32">
        <v>14</v>
      </c>
      <c r="F32">
        <v>27767297.12</v>
      </c>
      <c r="G32">
        <v>51493443.4</v>
      </c>
      <c r="K32" s="9"/>
      <c r="L32" s="9"/>
      <c r="M32" s="9"/>
    </row>
    <row r="33" spans="1:13" s="5" customFormat="1" ht="19.5" customHeight="1">
      <c r="A33" t="s">
        <v>28</v>
      </c>
      <c r="B33">
        <f aca="true" t="shared" si="4" ref="B33:G33">SUM(B34:B38)</f>
        <v>128</v>
      </c>
      <c r="C33">
        <f>SUM(C34:C38)</f>
        <v>2159</v>
      </c>
      <c r="D33">
        <f t="shared" si="4"/>
        <v>66440409.07</v>
      </c>
      <c r="E33">
        <f t="shared" si="4"/>
        <v>128</v>
      </c>
      <c r="F33">
        <f t="shared" si="4"/>
        <v>64326776.14999999</v>
      </c>
      <c r="G33">
        <f t="shared" si="4"/>
        <v>78227543.8</v>
      </c>
      <c r="H33" s="8"/>
      <c r="I33" s="8"/>
      <c r="K33" s="9"/>
      <c r="L33" s="9"/>
      <c r="M33" s="9"/>
    </row>
    <row r="34" spans="1:13" s="5" customFormat="1" ht="19.5" customHeight="1">
      <c r="A34" t="s">
        <v>29</v>
      </c>
      <c r="B34">
        <v>38</v>
      </c>
      <c r="C34">
        <v>530</v>
      </c>
      <c r="D34">
        <v>14047520</v>
      </c>
      <c r="E34">
        <v>38</v>
      </c>
      <c r="F34">
        <v>18233734</v>
      </c>
      <c r="G34">
        <v>12467450.43</v>
      </c>
      <c r="K34" s="9"/>
      <c r="L34" s="9"/>
      <c r="M34" s="9"/>
    </row>
    <row r="35" spans="1:13" s="5" customFormat="1" ht="19.5" customHeight="1">
      <c r="A35" t="s">
        <v>50</v>
      </c>
      <c r="B35">
        <v>23</v>
      </c>
      <c r="C35">
        <f>1154-937-5</f>
        <v>212</v>
      </c>
      <c r="D35">
        <v>22420315.07</v>
      </c>
      <c r="E35">
        <v>23</v>
      </c>
      <c r="F35">
        <v>14986942.11</v>
      </c>
      <c r="G35">
        <v>11663015.16</v>
      </c>
      <c r="K35" s="9"/>
      <c r="L35" s="9"/>
      <c r="M35" s="9"/>
    </row>
    <row r="36" spans="1:13" s="5" customFormat="1" ht="19.5" customHeight="1">
      <c r="A36" t="s">
        <v>32</v>
      </c>
      <c r="B36">
        <v>17</v>
      </c>
      <c r="C36">
        <v>264</v>
      </c>
      <c r="D36">
        <v>8332356</v>
      </c>
      <c r="E36">
        <v>17</v>
      </c>
      <c r="F36">
        <v>8111347.02</v>
      </c>
      <c r="G36">
        <v>27723969.67</v>
      </c>
      <c r="K36" s="9"/>
      <c r="L36" s="9"/>
      <c r="M36" s="9"/>
    </row>
    <row r="37" spans="1:13" s="5" customFormat="1" ht="19.5" customHeight="1">
      <c r="A37" t="s">
        <v>90</v>
      </c>
      <c r="B37">
        <v>11</v>
      </c>
      <c r="C37">
        <v>364</v>
      </c>
      <c r="D37">
        <v>12445000</v>
      </c>
      <c r="E37">
        <v>11</v>
      </c>
      <c r="F37">
        <v>14388978.01</v>
      </c>
      <c r="G37">
        <v>20226965.18</v>
      </c>
      <c r="K37" s="9"/>
      <c r="M37" s="9"/>
    </row>
    <row r="38" spans="1:13" s="5" customFormat="1" ht="19.5" customHeight="1">
      <c r="A38" t="s">
        <v>30</v>
      </c>
      <c r="B38">
        <v>39</v>
      </c>
      <c r="C38">
        <v>789</v>
      </c>
      <c r="D38">
        <v>9195218</v>
      </c>
      <c r="E38">
        <v>39</v>
      </c>
      <c r="F38">
        <v>8605775.01</v>
      </c>
      <c r="G38">
        <v>6146143.36</v>
      </c>
      <c r="K38" s="9"/>
      <c r="L38" s="9"/>
      <c r="M38" s="9"/>
    </row>
    <row r="39" spans="1:13" s="5" customFormat="1" ht="19.5" customHeight="1">
      <c r="A39" t="s">
        <v>47</v>
      </c>
      <c r="B39">
        <f aca="true" t="shared" si="5" ref="B39:G39">SUM(B40:B44)</f>
        <v>14</v>
      </c>
      <c r="C39">
        <f>SUM(C40:C44)</f>
        <v>1002</v>
      </c>
      <c r="D39">
        <f t="shared" si="5"/>
        <v>68454153.06</v>
      </c>
      <c r="E39">
        <f t="shared" si="5"/>
        <v>14</v>
      </c>
      <c r="F39">
        <f t="shared" si="5"/>
        <v>73235850.58</v>
      </c>
      <c r="G39">
        <f t="shared" si="5"/>
        <v>111514878.42</v>
      </c>
      <c r="K39" s="9"/>
      <c r="L39" s="9"/>
      <c r="M39" s="9"/>
    </row>
    <row r="40" spans="1:13" s="5" customFormat="1" ht="19.5" customHeight="1">
      <c r="A40" t="s">
        <v>8</v>
      </c>
      <c r="B40">
        <v>9</v>
      </c>
      <c r="C40">
        <f>217-62</f>
        <v>155</v>
      </c>
      <c r="D40">
        <v>64479153.06</v>
      </c>
      <c r="E40">
        <v>9</v>
      </c>
      <c r="F40">
        <v>63421909.28</v>
      </c>
      <c r="G40">
        <v>92234333.98</v>
      </c>
      <c r="K40" s="9"/>
      <c r="L40" s="9"/>
      <c r="M40" s="9"/>
    </row>
    <row r="41" spans="1:13" s="5" customFormat="1" ht="19.5" customHeight="1">
      <c r="A41" t="s">
        <v>23</v>
      </c>
      <c r="B41">
        <v>2</v>
      </c>
      <c r="C41">
        <v>55</v>
      </c>
      <c r="D41">
        <v>500000</v>
      </c>
      <c r="E41">
        <v>2</v>
      </c>
      <c r="F41">
        <v>1161769.21</v>
      </c>
      <c r="G41">
        <v>4677459.91</v>
      </c>
      <c r="K41" s="9"/>
      <c r="L41" s="9"/>
      <c r="M41" s="9"/>
    </row>
    <row r="42" spans="1:13" s="5" customFormat="1" ht="19.5" customHeight="1">
      <c r="A42" t="s">
        <v>65</v>
      </c>
      <c r="B42">
        <v>0</v>
      </c>
      <c r="C42">
        <v>0</v>
      </c>
      <c r="D42">
        <v>0</v>
      </c>
      <c r="E42">
        <v>0</v>
      </c>
      <c r="F42">
        <v>4978672.09</v>
      </c>
      <c r="G42">
        <v>5564310.21</v>
      </c>
      <c r="K42" s="9"/>
      <c r="L42" s="9"/>
      <c r="M42" s="9"/>
    </row>
    <row r="43" spans="1:13" s="5" customFormat="1" ht="19.5" customHeight="1">
      <c r="A43" t="s">
        <v>25</v>
      </c>
      <c r="B43">
        <v>3</v>
      </c>
      <c r="C43">
        <v>792</v>
      </c>
      <c r="D43">
        <v>3475000</v>
      </c>
      <c r="E43">
        <v>3</v>
      </c>
      <c r="F43">
        <v>3673500</v>
      </c>
      <c r="G43">
        <v>6043514.4</v>
      </c>
      <c r="K43" s="9"/>
      <c r="L43" s="9"/>
      <c r="M43" s="9"/>
    </row>
    <row r="44" spans="1:13" s="5" customFormat="1" ht="19.5" customHeight="1">
      <c r="A44" t="s">
        <v>15</v>
      </c>
      <c r="B44">
        <v>0</v>
      </c>
      <c r="C44">
        <v>0</v>
      </c>
      <c r="D44">
        <v>0</v>
      </c>
      <c r="E44">
        <v>0</v>
      </c>
      <c r="F44">
        <v>0</v>
      </c>
      <c r="G44">
        <v>2995259.92</v>
      </c>
      <c r="K44" s="9"/>
      <c r="L44" s="9"/>
      <c r="M44" s="9"/>
    </row>
    <row r="45" spans="1:13" s="5" customFormat="1" ht="19.5" customHeight="1">
      <c r="A45" t="s">
        <v>91</v>
      </c>
      <c r="B45">
        <f aca="true" t="shared" si="6" ref="B45:G45">+B7+B13+B20+B33+B27+B39</f>
        <v>814</v>
      </c>
      <c r="C45">
        <f>+C7+C13+C20+C33+C27+C39</f>
        <v>34744</v>
      </c>
      <c r="D45">
        <f t="shared" si="6"/>
        <v>589293679.13</v>
      </c>
      <c r="E45">
        <f t="shared" si="6"/>
        <v>814</v>
      </c>
      <c r="F45">
        <f t="shared" si="6"/>
        <v>688254979.0200001</v>
      </c>
      <c r="G45">
        <f t="shared" si="6"/>
        <v>938544839.14</v>
      </c>
      <c r="K45" s="11"/>
      <c r="L45" s="11"/>
      <c r="M45" s="11"/>
    </row>
    <row r="46" spans="1:13" ht="12.75">
      <c r="A46"/>
      <c r="B46"/>
      <c r="C46"/>
      <c r="D46"/>
      <c r="E46"/>
      <c r="F46"/>
      <c r="G46"/>
      <c r="K46" s="12"/>
      <c r="L46" s="12"/>
      <c r="M46" s="12"/>
    </row>
    <row r="47" spans="1:7" ht="12.75">
      <c r="A47"/>
      <c r="B47"/>
      <c r="C47"/>
      <c r="D47"/>
      <c r="E47"/>
      <c r="F47"/>
      <c r="G47"/>
    </row>
    <row r="48" spans="3:7" ht="15">
      <c r="C48" s="14"/>
      <c r="D48" s="14"/>
      <c r="E48" s="14"/>
      <c r="F48" s="14"/>
      <c r="G48" s="14"/>
    </row>
    <row r="50" spans="1:17" s="14" customFormat="1" ht="18">
      <c r="A50" s="15"/>
      <c r="C50" s="6"/>
      <c r="D50" s="6"/>
      <c r="E50" s="6"/>
      <c r="F50" s="16"/>
      <c r="G50" s="6"/>
      <c r="H50" s="4"/>
      <c r="I50" s="4"/>
      <c r="J50" s="4"/>
      <c r="K50" s="6"/>
      <c r="L50" s="6"/>
      <c r="M50" s="6"/>
      <c r="N50" s="4"/>
      <c r="O50" s="4"/>
      <c r="P50" s="4"/>
      <c r="Q50" s="4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66" r:id="rId1"/>
  <headerFooter alignWithMargins="0">
    <oddFooter>&amp;LPlaneación Estratégica-Sección de Estadística.</oddFooter>
  </headerFooter>
  <rowBreaks count="1" manualBreakCount="1">
    <brk id="45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82"/>
  <sheetViews>
    <sheetView showGridLines="0" zoomScale="70" zoomScaleNormal="70" zoomScalePageLayoutView="0" workbookViewId="0" topLeftCell="A15">
      <selection activeCell="A3" sqref="A3"/>
    </sheetView>
  </sheetViews>
  <sheetFormatPr defaultColWidth="11.421875" defaultRowHeight="19.5" customHeight="1"/>
  <cols>
    <col min="1" max="1" width="39.140625" style="38" bestFit="1" customWidth="1"/>
    <col min="2" max="3" width="18.28125" style="38" bestFit="1" customWidth="1"/>
    <col min="4" max="4" width="21.140625" style="38" bestFit="1" customWidth="1"/>
    <col min="5" max="5" width="15.00390625" style="38" bestFit="1" customWidth="1"/>
    <col min="6" max="6" width="12.8515625" style="38" bestFit="1" customWidth="1"/>
    <col min="7" max="7" width="26.7109375" style="38" bestFit="1" customWidth="1"/>
    <col min="8" max="8" width="21.8515625" style="38" bestFit="1" customWidth="1"/>
    <col min="9" max="9" width="19.28125" style="38" bestFit="1" customWidth="1"/>
    <col min="10" max="16384" width="11.421875" style="38" customWidth="1"/>
  </cols>
  <sheetData>
    <row r="1" spans="1:6" ht="18">
      <c r="A1" t="s">
        <v>157</v>
      </c>
      <c r="B1"/>
      <c r="C1"/>
      <c r="D1"/>
      <c r="E1"/>
      <c r="F1"/>
    </row>
    <row r="2" spans="1:6" ht="18">
      <c r="A2" t="s">
        <v>51</v>
      </c>
      <c r="B2"/>
      <c r="C2"/>
      <c r="D2"/>
      <c r="E2"/>
      <c r="F2"/>
    </row>
    <row r="3" spans="1:7" ht="26.25">
      <c r="A3" t="s">
        <v>230</v>
      </c>
      <c r="B3"/>
      <c r="C3"/>
      <c r="D3"/>
      <c r="E3"/>
      <c r="F3"/>
      <c r="G3" s="37"/>
    </row>
    <row r="4" spans="1:6" ht="19.5" customHeight="1">
      <c r="A4"/>
      <c r="B4"/>
      <c r="C4"/>
      <c r="D4"/>
      <c r="E4"/>
      <c r="F4"/>
    </row>
    <row r="5" spans="1:10" ht="19.5" customHeight="1">
      <c r="A5" t="s">
        <v>106</v>
      </c>
      <c r="B5" t="s">
        <v>158</v>
      </c>
      <c r="C5" t="s">
        <v>57</v>
      </c>
      <c r="D5" t="s">
        <v>159</v>
      </c>
      <c r="E5" t="s">
        <v>59</v>
      </c>
      <c r="F5"/>
      <c r="H5" s="39"/>
      <c r="I5" s="39"/>
      <c r="J5" s="39"/>
    </row>
    <row r="6" spans="1:10" ht="19.5" customHeight="1">
      <c r="A6"/>
      <c r="B6" t="s">
        <v>160</v>
      </c>
      <c r="C6" t="s">
        <v>161</v>
      </c>
      <c r="D6" t="s">
        <v>53</v>
      </c>
      <c r="E6" t="s">
        <v>240</v>
      </c>
      <c r="F6"/>
      <c r="G6" s="40"/>
      <c r="I6" s="39"/>
      <c r="J6" s="39"/>
    </row>
    <row r="7" spans="1:10" ht="19.5" customHeight="1">
      <c r="A7"/>
      <c r="B7" t="s">
        <v>45</v>
      </c>
      <c r="C7" t="s">
        <v>162</v>
      </c>
      <c r="D7" t="s">
        <v>109</v>
      </c>
      <c r="E7" t="s">
        <v>45</v>
      </c>
      <c r="F7"/>
      <c r="G7" s="40"/>
      <c r="I7" s="39"/>
      <c r="J7" s="39"/>
    </row>
    <row r="8" spans="1:10" ht="19.5" customHeight="1">
      <c r="A8" t="s">
        <v>112</v>
      </c>
      <c r="B8"/>
      <c r="C8"/>
      <c r="D8"/>
      <c r="E8"/>
      <c r="F8"/>
      <c r="G8" s="41"/>
      <c r="H8" s="41"/>
      <c r="I8" s="40"/>
      <c r="J8" s="39"/>
    </row>
    <row r="9" spans="1:10" ht="19.5" customHeight="1">
      <c r="A9" t="s">
        <v>186</v>
      </c>
      <c r="B9">
        <v>183</v>
      </c>
      <c r="C9">
        <v>9564</v>
      </c>
      <c r="D9">
        <v>52708000</v>
      </c>
      <c r="E9">
        <v>183</v>
      </c>
      <c r="F9"/>
      <c r="G9" s="40"/>
      <c r="I9" s="42"/>
      <c r="J9" s="39"/>
    </row>
    <row r="10" spans="1:10" ht="19.5" customHeight="1">
      <c r="A10" t="s">
        <v>188</v>
      </c>
      <c r="B10">
        <v>90</v>
      </c>
      <c r="C10">
        <v>4192</v>
      </c>
      <c r="D10">
        <v>42234000</v>
      </c>
      <c r="E10">
        <v>90</v>
      </c>
      <c r="F10"/>
      <c r="G10" s="40"/>
      <c r="H10" s="40"/>
      <c r="I10" s="40"/>
      <c r="J10" s="39"/>
    </row>
    <row r="11" spans="1:10" ht="19.5" customHeight="1">
      <c r="A11" t="s">
        <v>199</v>
      </c>
      <c r="B11">
        <v>2</v>
      </c>
      <c r="C11">
        <v>175</v>
      </c>
      <c r="D11">
        <v>571000</v>
      </c>
      <c r="E11">
        <v>2</v>
      </c>
      <c r="F11"/>
      <c r="G11" s="40"/>
      <c r="I11" s="42"/>
      <c r="J11" s="39"/>
    </row>
    <row r="12" spans="1:10" ht="19.5" customHeight="1">
      <c r="A12" t="s">
        <v>215</v>
      </c>
      <c r="B12">
        <v>1</v>
      </c>
      <c r="C12">
        <v>12</v>
      </c>
      <c r="D12">
        <v>100000</v>
      </c>
      <c r="E12">
        <v>1</v>
      </c>
      <c r="F12"/>
      <c r="G12" s="40"/>
      <c r="H12" s="40"/>
      <c r="I12" s="40"/>
      <c r="J12" s="39"/>
    </row>
    <row r="13" spans="1:10" ht="19.5" customHeight="1">
      <c r="A13" t="s">
        <v>216</v>
      </c>
      <c r="B13">
        <v>17</v>
      </c>
      <c r="C13">
        <v>2239</v>
      </c>
      <c r="D13">
        <v>28985000</v>
      </c>
      <c r="E13">
        <v>17</v>
      </c>
      <c r="F13"/>
      <c r="G13" s="40"/>
      <c r="I13" s="42"/>
      <c r="J13" s="39"/>
    </row>
    <row r="14" spans="1:10" ht="19.5" customHeight="1">
      <c r="A14" t="s">
        <v>217</v>
      </c>
      <c r="B14">
        <v>2</v>
      </c>
      <c r="C14">
        <v>177</v>
      </c>
      <c r="D14">
        <v>960000</v>
      </c>
      <c r="E14">
        <v>2</v>
      </c>
      <c r="F14"/>
      <c r="G14" s="40"/>
      <c r="I14" s="42"/>
      <c r="J14" s="39"/>
    </row>
    <row r="15" spans="1:10" ht="19.5" customHeight="1">
      <c r="A15" t="s">
        <v>187</v>
      </c>
      <c r="B15">
        <v>48</v>
      </c>
      <c r="C15">
        <v>2491</v>
      </c>
      <c r="D15">
        <v>26016000</v>
      </c>
      <c r="E15">
        <v>48</v>
      </c>
      <c r="F15"/>
      <c r="G15" s="40"/>
      <c r="I15" s="42"/>
      <c r="J15" s="39"/>
    </row>
    <row r="16" spans="1:10" ht="19.5" customHeight="1">
      <c r="A16" t="s">
        <v>189</v>
      </c>
      <c r="B16">
        <v>1</v>
      </c>
      <c r="C16">
        <v>100</v>
      </c>
      <c r="D16">
        <v>600000</v>
      </c>
      <c r="E16">
        <v>1</v>
      </c>
      <c r="F16"/>
      <c r="G16" s="40"/>
      <c r="I16" s="42"/>
      <c r="J16" s="39"/>
    </row>
    <row r="17" spans="1:10" ht="19.5" customHeight="1">
      <c r="A17" t="s">
        <v>190</v>
      </c>
      <c r="B17">
        <v>29</v>
      </c>
      <c r="C17">
        <v>1408</v>
      </c>
      <c r="D17">
        <v>12240000</v>
      </c>
      <c r="E17">
        <v>29</v>
      </c>
      <c r="F17"/>
      <c r="G17" s="40"/>
      <c r="I17" s="42"/>
      <c r="J17" s="39"/>
    </row>
    <row r="18" spans="1:10" ht="19.5" customHeight="1">
      <c r="A18" t="s">
        <v>218</v>
      </c>
      <c r="B18">
        <v>30</v>
      </c>
      <c r="C18">
        <v>5545</v>
      </c>
      <c r="D18">
        <v>10337000</v>
      </c>
      <c r="E18">
        <v>30</v>
      </c>
      <c r="F18"/>
      <c r="G18" s="40"/>
      <c r="H18" s="40"/>
      <c r="I18" s="40"/>
      <c r="J18" s="39"/>
    </row>
    <row r="19" spans="1:10" ht="19.5" customHeight="1">
      <c r="A19" t="s">
        <v>219</v>
      </c>
      <c r="B19">
        <v>1</v>
      </c>
      <c r="C19">
        <v>0</v>
      </c>
      <c r="D19">
        <v>160000</v>
      </c>
      <c r="E19">
        <v>1</v>
      </c>
      <c r="F19"/>
      <c r="G19" s="40"/>
      <c r="I19" s="42"/>
      <c r="J19" s="39"/>
    </row>
    <row r="20" spans="1:10" ht="19.5" customHeight="1">
      <c r="A20" t="s">
        <v>243</v>
      </c>
      <c r="B20">
        <v>1</v>
      </c>
      <c r="C20">
        <v>625</v>
      </c>
      <c r="D20">
        <v>10000000</v>
      </c>
      <c r="E20">
        <v>1</v>
      </c>
      <c r="F20"/>
      <c r="G20" s="40"/>
      <c r="H20" s="40"/>
      <c r="I20" s="40"/>
      <c r="J20" s="39"/>
    </row>
    <row r="21" spans="1:10" ht="19.5" customHeight="1">
      <c r="A21" t="s">
        <v>204</v>
      </c>
      <c r="B21">
        <v>1</v>
      </c>
      <c r="C21">
        <v>0</v>
      </c>
      <c r="D21">
        <v>10000000</v>
      </c>
      <c r="E21">
        <v>1</v>
      </c>
      <c r="F21"/>
      <c r="G21" s="40"/>
      <c r="I21" s="42"/>
      <c r="J21" s="39"/>
    </row>
    <row r="22" spans="1:10" ht="19.5" customHeight="1">
      <c r="A22" t="s">
        <v>185</v>
      </c>
      <c r="B22">
        <v>3</v>
      </c>
      <c r="C22">
        <v>437</v>
      </c>
      <c r="D22">
        <v>2700824</v>
      </c>
      <c r="E22">
        <v>3</v>
      </c>
      <c r="F22"/>
      <c r="G22" s="40"/>
      <c r="I22" s="42"/>
      <c r="J22" s="39"/>
    </row>
    <row r="23" spans="1:10" ht="19.5" customHeight="1">
      <c r="A23" t="s">
        <v>191</v>
      </c>
      <c r="B23">
        <v>28</v>
      </c>
      <c r="C23">
        <v>569</v>
      </c>
      <c r="D23">
        <v>5961000</v>
      </c>
      <c r="E23">
        <v>28</v>
      </c>
      <c r="F23"/>
      <c r="G23" s="40"/>
      <c r="I23" s="42"/>
      <c r="J23" s="39"/>
    </row>
    <row r="24" spans="1:10" ht="19.5" customHeight="1">
      <c r="A24" t="s">
        <v>194</v>
      </c>
      <c r="B24">
        <v>4</v>
      </c>
      <c r="C24">
        <v>659</v>
      </c>
      <c r="D24">
        <v>5950000</v>
      </c>
      <c r="E24">
        <v>4</v>
      </c>
      <c r="F24"/>
      <c r="G24" s="40"/>
      <c r="I24" s="42"/>
      <c r="J24" s="39"/>
    </row>
    <row r="25" spans="1:10" ht="19.5" customHeight="1">
      <c r="A25" t="s">
        <v>246</v>
      </c>
      <c r="B25">
        <v>1</v>
      </c>
      <c r="C25">
        <v>9</v>
      </c>
      <c r="D25">
        <v>60000</v>
      </c>
      <c r="E25">
        <v>1</v>
      </c>
      <c r="F25"/>
      <c r="G25" s="40"/>
      <c r="H25" s="40"/>
      <c r="I25" s="40"/>
      <c r="J25" s="39"/>
    </row>
    <row r="26" spans="1:10" ht="19.5" customHeight="1">
      <c r="A26" t="s">
        <v>229</v>
      </c>
      <c r="B26">
        <v>7</v>
      </c>
      <c r="C26">
        <v>215</v>
      </c>
      <c r="D26">
        <v>5860000</v>
      </c>
      <c r="E26">
        <v>7</v>
      </c>
      <c r="F26"/>
      <c r="G26" s="40"/>
      <c r="I26" s="42"/>
      <c r="J26" s="39"/>
    </row>
    <row r="27" spans="1:10" ht="19.5" customHeight="1">
      <c r="A27" t="s">
        <v>212</v>
      </c>
      <c r="B27">
        <v>10</v>
      </c>
      <c r="C27">
        <v>775</v>
      </c>
      <c r="D27">
        <v>5816839</v>
      </c>
      <c r="E27">
        <v>10</v>
      </c>
      <c r="F27"/>
      <c r="G27" s="40"/>
      <c r="I27" s="42"/>
      <c r="J27" s="39"/>
    </row>
    <row r="28" spans="1:10" ht="19.5" customHeight="1">
      <c r="A28" t="s">
        <v>213</v>
      </c>
      <c r="B28">
        <v>12</v>
      </c>
      <c r="C28">
        <v>579</v>
      </c>
      <c r="D28">
        <v>3825204</v>
      </c>
      <c r="E28">
        <v>12</v>
      </c>
      <c r="F28"/>
      <c r="G28" s="40"/>
      <c r="I28" s="42"/>
      <c r="J28" s="39"/>
    </row>
    <row r="29" spans="1:10" ht="19.5" customHeight="1">
      <c r="A29" t="s">
        <v>214</v>
      </c>
      <c r="B29">
        <v>4</v>
      </c>
      <c r="C29">
        <v>254</v>
      </c>
      <c r="D29">
        <v>1550000</v>
      </c>
      <c r="E29">
        <v>4</v>
      </c>
      <c r="F29"/>
      <c r="G29" s="40"/>
      <c r="I29" s="42"/>
      <c r="J29" s="39"/>
    </row>
    <row r="30" spans="1:10" ht="19.5" customHeight="1">
      <c r="A30" t="s">
        <v>244</v>
      </c>
      <c r="B30">
        <v>1</v>
      </c>
      <c r="C30">
        <v>50</v>
      </c>
      <c r="D30">
        <v>600000</v>
      </c>
      <c r="E30">
        <v>1</v>
      </c>
      <c r="F30"/>
      <c r="G30" s="40"/>
      <c r="I30" s="42"/>
      <c r="J30" s="39"/>
    </row>
    <row r="31" spans="1:10" ht="19.5" customHeight="1">
      <c r="A31" t="s">
        <v>192</v>
      </c>
      <c r="B31">
        <v>30</v>
      </c>
      <c r="C31">
        <v>1142</v>
      </c>
      <c r="D31">
        <v>5743000</v>
      </c>
      <c r="E31">
        <v>30</v>
      </c>
      <c r="F31"/>
      <c r="G31" s="40"/>
      <c r="I31" s="42"/>
      <c r="J31" s="39"/>
    </row>
    <row r="32" spans="1:10" ht="19.5" customHeight="1">
      <c r="A32" t="s">
        <v>202</v>
      </c>
      <c r="B32">
        <v>13</v>
      </c>
      <c r="C32">
        <v>625</v>
      </c>
      <c r="D32">
        <v>2300000</v>
      </c>
      <c r="E32">
        <v>13</v>
      </c>
      <c r="F32"/>
      <c r="G32" s="40"/>
      <c r="I32" s="42"/>
      <c r="J32" s="39"/>
    </row>
    <row r="33" spans="1:10" ht="19.5" customHeight="1">
      <c r="A33" t="s">
        <v>193</v>
      </c>
      <c r="B33">
        <v>13</v>
      </c>
      <c r="C33">
        <v>421</v>
      </c>
      <c r="D33">
        <v>3014000</v>
      </c>
      <c r="E33">
        <v>13</v>
      </c>
      <c r="F33"/>
      <c r="G33" s="40"/>
      <c r="I33" s="42"/>
      <c r="J33" s="39"/>
    </row>
    <row r="34" spans="1:10" ht="19.5" customHeight="1">
      <c r="A34" t="s">
        <v>195</v>
      </c>
      <c r="B34">
        <v>2</v>
      </c>
      <c r="C34">
        <v>155</v>
      </c>
      <c r="D34">
        <v>1920315.07</v>
      </c>
      <c r="E34">
        <v>2</v>
      </c>
      <c r="F34"/>
      <c r="G34" s="40"/>
      <c r="I34" s="42"/>
      <c r="J34" s="39"/>
    </row>
    <row r="35" spans="1:10" ht="19.5" customHeight="1">
      <c r="A35" t="s">
        <v>235</v>
      </c>
      <c r="B35">
        <v>2</v>
      </c>
      <c r="C35">
        <v>1200</v>
      </c>
      <c r="D35">
        <v>1900000</v>
      </c>
      <c r="E35">
        <v>2</v>
      </c>
      <c r="F35"/>
      <c r="G35" s="40"/>
      <c r="I35" s="42"/>
      <c r="J35" s="39"/>
    </row>
    <row r="36" spans="1:10" ht="19.5" customHeight="1">
      <c r="A36" t="s">
        <v>198</v>
      </c>
      <c r="B36">
        <v>7</v>
      </c>
      <c r="C36">
        <v>144</v>
      </c>
      <c r="D36">
        <v>1400000</v>
      </c>
      <c r="E36">
        <v>7</v>
      </c>
      <c r="F36"/>
      <c r="G36" s="40"/>
      <c r="I36" s="42"/>
      <c r="J36" s="39"/>
    </row>
    <row r="37" spans="1:10" ht="19.5" customHeight="1">
      <c r="A37" t="s">
        <v>197</v>
      </c>
      <c r="B37">
        <v>8</v>
      </c>
      <c r="C37">
        <v>275</v>
      </c>
      <c r="D37">
        <v>1310000</v>
      </c>
      <c r="E37">
        <v>8</v>
      </c>
      <c r="F37"/>
      <c r="G37" s="40"/>
      <c r="I37" s="42"/>
      <c r="J37" s="39"/>
    </row>
    <row r="38" spans="1:10" ht="19.5" customHeight="1">
      <c r="A38" t="s">
        <v>225</v>
      </c>
      <c r="B38">
        <v>4</v>
      </c>
      <c r="C38">
        <v>85</v>
      </c>
      <c r="D38">
        <v>1150000</v>
      </c>
      <c r="E38">
        <v>4</v>
      </c>
      <c r="F38"/>
      <c r="G38" s="40"/>
      <c r="I38" s="42"/>
      <c r="J38" s="39"/>
    </row>
    <row r="39" spans="1:10" ht="19.5" customHeight="1">
      <c r="A39" t="s">
        <v>226</v>
      </c>
      <c r="B39">
        <v>4</v>
      </c>
      <c r="C39">
        <v>66</v>
      </c>
      <c r="D39">
        <v>970000</v>
      </c>
      <c r="E39">
        <v>4</v>
      </c>
      <c r="F39"/>
      <c r="G39" s="40"/>
      <c r="H39" s="40"/>
      <c r="I39" s="40"/>
      <c r="J39" s="39"/>
    </row>
    <row r="40" spans="1:10" ht="19.5" customHeight="1">
      <c r="A40" t="s">
        <v>227</v>
      </c>
      <c r="B40">
        <v>1</v>
      </c>
      <c r="C40">
        <v>10</v>
      </c>
      <c r="D40">
        <v>103538</v>
      </c>
      <c r="E40">
        <v>1</v>
      </c>
      <c r="F40"/>
      <c r="G40" s="40"/>
      <c r="H40" s="40"/>
      <c r="I40" s="40"/>
      <c r="J40" s="39"/>
    </row>
    <row r="41" spans="1:10" ht="19.5" customHeight="1">
      <c r="A41" t="s">
        <v>245</v>
      </c>
      <c r="B41">
        <v>2</v>
      </c>
      <c r="C41">
        <v>0</v>
      </c>
      <c r="D41">
        <v>900000</v>
      </c>
      <c r="E41">
        <v>2</v>
      </c>
      <c r="F41"/>
      <c r="G41" s="40"/>
      <c r="I41" s="42"/>
      <c r="J41" s="39"/>
    </row>
    <row r="42" spans="1:10" ht="19.5" customHeight="1">
      <c r="A42" t="s">
        <v>247</v>
      </c>
      <c r="B42">
        <v>1</v>
      </c>
      <c r="C42">
        <v>40</v>
      </c>
      <c r="D42">
        <v>800000</v>
      </c>
      <c r="E42">
        <v>1</v>
      </c>
      <c r="F42"/>
      <c r="G42" s="40"/>
      <c r="I42" s="42"/>
      <c r="J42" s="39"/>
    </row>
    <row r="43" spans="1:10" ht="19.5" customHeight="1">
      <c r="A43" t="s">
        <v>201</v>
      </c>
      <c r="B43">
        <v>2</v>
      </c>
      <c r="C43">
        <v>16</v>
      </c>
      <c r="D43">
        <v>750000</v>
      </c>
      <c r="E43">
        <v>2</v>
      </c>
      <c r="F43"/>
      <c r="G43" s="40"/>
      <c r="H43" s="40"/>
      <c r="I43" s="40"/>
      <c r="J43" s="39"/>
    </row>
    <row r="44" spans="1:10" ht="19.5" customHeight="1">
      <c r="A44" t="s">
        <v>200</v>
      </c>
      <c r="B44">
        <v>2</v>
      </c>
      <c r="C44">
        <v>54</v>
      </c>
      <c r="D44">
        <v>450000</v>
      </c>
      <c r="E44">
        <v>2</v>
      </c>
      <c r="F44"/>
      <c r="G44" s="40"/>
      <c r="I44" s="42"/>
      <c r="J44" s="39"/>
    </row>
    <row r="45" spans="1:10" ht="19.5" customHeight="1">
      <c r="A45" t="s">
        <v>241</v>
      </c>
      <c r="B45">
        <v>3</v>
      </c>
      <c r="C45">
        <v>97</v>
      </c>
      <c r="D45">
        <v>400000</v>
      </c>
      <c r="E45">
        <v>3</v>
      </c>
      <c r="F45"/>
      <c r="G45" s="40"/>
      <c r="H45" s="40"/>
      <c r="I45" s="40"/>
      <c r="J45" s="39"/>
    </row>
    <row r="46" spans="1:10" ht="19.5" customHeight="1">
      <c r="A46" t="s">
        <v>248</v>
      </c>
      <c r="B46">
        <v>2</v>
      </c>
      <c r="C46">
        <v>40</v>
      </c>
      <c r="D46">
        <v>400000</v>
      </c>
      <c r="E46">
        <v>2</v>
      </c>
      <c r="F46"/>
      <c r="G46" s="40"/>
      <c r="H46" s="40"/>
      <c r="I46" s="40"/>
      <c r="J46" s="39"/>
    </row>
    <row r="47" spans="1:10" ht="19.5" customHeight="1">
      <c r="A47" t="s">
        <v>242</v>
      </c>
      <c r="B47">
        <v>2</v>
      </c>
      <c r="C47">
        <v>57</v>
      </c>
      <c r="D47">
        <v>250000</v>
      </c>
      <c r="E47">
        <v>2</v>
      </c>
      <c r="F47"/>
      <c r="G47" s="40"/>
      <c r="I47" s="42"/>
      <c r="J47" s="39"/>
    </row>
    <row r="48" spans="1:10" ht="19.5" customHeight="1">
      <c r="A48" t="s">
        <v>125</v>
      </c>
      <c r="B48">
        <v>5</v>
      </c>
      <c r="C48">
        <v>0</v>
      </c>
      <c r="D48">
        <v>39446191.54</v>
      </c>
      <c r="E48">
        <v>5</v>
      </c>
      <c r="F48"/>
      <c r="G48" s="40"/>
      <c r="H48" s="40"/>
      <c r="I48" s="40"/>
      <c r="J48" s="39"/>
    </row>
    <row r="49" spans="1:10" ht="19.5" customHeight="1">
      <c r="A49" t="s">
        <v>249</v>
      </c>
      <c r="B49">
        <v>35</v>
      </c>
      <c r="C49">
        <v>0</v>
      </c>
      <c r="D49">
        <v>15912000</v>
      </c>
      <c r="E49">
        <v>35</v>
      </c>
      <c r="F49"/>
      <c r="G49" s="40"/>
      <c r="I49" s="42"/>
      <c r="J49" s="39"/>
    </row>
    <row r="50" spans="1:10" ht="19.5" customHeight="1">
      <c r="A50" t="s">
        <v>250</v>
      </c>
      <c r="B50">
        <v>3</v>
      </c>
      <c r="C50">
        <v>0</v>
      </c>
      <c r="D50">
        <v>27626562</v>
      </c>
      <c r="E50">
        <v>3</v>
      </c>
      <c r="F50"/>
      <c r="H50" s="40"/>
      <c r="I50" s="40"/>
      <c r="J50" s="39"/>
    </row>
    <row r="51" spans="1:10" ht="19.5" customHeight="1">
      <c r="A51" t="s">
        <v>205</v>
      </c>
      <c r="B51">
        <v>22</v>
      </c>
      <c r="C51">
        <v>242</v>
      </c>
      <c r="D51">
        <v>41551961.519999996</v>
      </c>
      <c r="E51">
        <v>22</v>
      </c>
      <c r="F51"/>
      <c r="G51" s="40"/>
      <c r="H51" s="40"/>
      <c r="I51" s="40"/>
      <c r="J51" s="39"/>
    </row>
    <row r="52" spans="1:8" s="43" customFormat="1" ht="19.5" customHeight="1">
      <c r="A52" t="s">
        <v>163</v>
      </c>
      <c r="B52">
        <f>SUM(B9:B51)</f>
        <v>639</v>
      </c>
      <c r="C52">
        <f>SUM(C9:C51)</f>
        <v>34744</v>
      </c>
      <c r="D52">
        <f>SUM(D9:D51)</f>
        <v>375532435.13</v>
      </c>
      <c r="E52">
        <f>SUM(E9:E51)</f>
        <v>639</v>
      </c>
      <c r="F52"/>
      <c r="H52" s="44"/>
    </row>
    <row r="53" spans="1:6" ht="19.5" customHeight="1">
      <c r="A53" t="s">
        <v>128</v>
      </c>
      <c r="B53"/>
      <c r="C53"/>
      <c r="D53"/>
      <c r="E53"/>
      <c r="F53"/>
    </row>
    <row r="54" spans="1:6" ht="19.5" customHeight="1">
      <c r="A54" t="s">
        <v>237</v>
      </c>
      <c r="B54">
        <f>SUM(B55:B64)</f>
        <v>145</v>
      </c>
      <c r="C54">
        <f>SUM(C55:C64)</f>
        <v>0</v>
      </c>
      <c r="D54">
        <f>SUM(D55:D64)</f>
        <v>174936244</v>
      </c>
      <c r="E54">
        <f>SUM(E55:E64)</f>
        <v>145</v>
      </c>
      <c r="F54"/>
    </row>
    <row r="55" spans="1:6" ht="19.5" customHeight="1">
      <c r="A55" t="s">
        <v>223</v>
      </c>
      <c r="B55">
        <v>56</v>
      </c>
      <c r="C55">
        <v>0</v>
      </c>
      <c r="D55">
        <v>71436876</v>
      </c>
      <c r="E55">
        <v>56</v>
      </c>
      <c r="F55"/>
    </row>
    <row r="56" spans="1:6" ht="19.5" customHeight="1">
      <c r="A56" t="s">
        <v>210</v>
      </c>
      <c r="B56">
        <v>2</v>
      </c>
      <c r="C56">
        <v>0</v>
      </c>
      <c r="D56">
        <v>2500000</v>
      </c>
      <c r="E56">
        <v>2</v>
      </c>
      <c r="F56"/>
    </row>
    <row r="57" spans="1:6" ht="19.5" customHeight="1">
      <c r="A57" t="s">
        <v>209</v>
      </c>
      <c r="B57">
        <v>2</v>
      </c>
      <c r="C57">
        <v>0</v>
      </c>
      <c r="D57">
        <v>1551150</v>
      </c>
      <c r="E57">
        <v>2</v>
      </c>
      <c r="F57"/>
    </row>
    <row r="58" spans="1:6" ht="19.5" customHeight="1">
      <c r="A58" t="s">
        <v>207</v>
      </c>
      <c r="B58">
        <v>5</v>
      </c>
      <c r="C58">
        <v>0</v>
      </c>
      <c r="D58">
        <v>5400000</v>
      </c>
      <c r="E58">
        <v>5</v>
      </c>
      <c r="F58"/>
    </row>
    <row r="59" spans="1:6" ht="19.5" customHeight="1">
      <c r="A59" t="s">
        <v>252</v>
      </c>
      <c r="B59">
        <v>1</v>
      </c>
      <c r="C59">
        <v>0</v>
      </c>
      <c r="D59">
        <v>5000000</v>
      </c>
      <c r="E59">
        <v>1</v>
      </c>
      <c r="F59"/>
    </row>
    <row r="60" spans="1:6" ht="19.5" customHeight="1">
      <c r="A60" t="s">
        <v>253</v>
      </c>
      <c r="B60">
        <v>1</v>
      </c>
      <c r="C60">
        <v>0</v>
      </c>
      <c r="D60">
        <v>600000</v>
      </c>
      <c r="E60">
        <v>1</v>
      </c>
      <c r="F60"/>
    </row>
    <row r="61" spans="1:6" ht="19.5" customHeight="1">
      <c r="A61" t="s">
        <v>208</v>
      </c>
      <c r="B61">
        <v>2</v>
      </c>
      <c r="C61">
        <v>0</v>
      </c>
      <c r="D61">
        <v>1025000</v>
      </c>
      <c r="E61">
        <v>2</v>
      </c>
      <c r="F61"/>
    </row>
    <row r="62" spans="1:6" ht="19.5" customHeight="1">
      <c r="A62" t="s">
        <v>251</v>
      </c>
      <c r="B62">
        <v>2</v>
      </c>
      <c r="C62">
        <v>0</v>
      </c>
      <c r="D62">
        <v>430000</v>
      </c>
      <c r="E62">
        <v>2</v>
      </c>
      <c r="F62"/>
    </row>
    <row r="63" spans="1:6" ht="19.5" customHeight="1">
      <c r="A63" t="s">
        <v>206</v>
      </c>
      <c r="B63">
        <v>71</v>
      </c>
      <c r="C63">
        <v>0</v>
      </c>
      <c r="D63">
        <v>85675000</v>
      </c>
      <c r="E63">
        <v>71</v>
      </c>
      <c r="F63"/>
    </row>
    <row r="64" spans="1:6" ht="19.5" customHeight="1">
      <c r="A64" t="s">
        <v>153</v>
      </c>
      <c r="B64">
        <v>3</v>
      </c>
      <c r="C64">
        <v>0</v>
      </c>
      <c r="D64">
        <v>1318218</v>
      </c>
      <c r="E64">
        <v>3</v>
      </c>
      <c r="F64"/>
    </row>
    <row r="65" spans="1:6" ht="19.5" customHeight="1">
      <c r="A65" t="s">
        <v>132</v>
      </c>
      <c r="B65">
        <f>SUM(B66:B67)</f>
        <v>4</v>
      </c>
      <c r="C65">
        <f>SUM(C66:C67)</f>
        <v>0</v>
      </c>
      <c r="D65">
        <f>SUM(D66:D67)</f>
        <v>6435000</v>
      </c>
      <c r="E65">
        <f>SUM(E66:E67)</f>
        <v>4</v>
      </c>
      <c r="F65"/>
    </row>
    <row r="66" spans="1:6" ht="19.5" customHeight="1">
      <c r="A66" t="s">
        <v>254</v>
      </c>
      <c r="B66">
        <v>3</v>
      </c>
      <c r="C66">
        <v>0</v>
      </c>
      <c r="D66">
        <v>6135000</v>
      </c>
      <c r="E66">
        <v>3</v>
      </c>
      <c r="F66"/>
    </row>
    <row r="67" spans="1:6" ht="19.5" customHeight="1">
      <c r="A67" t="s">
        <v>154</v>
      </c>
      <c r="B67">
        <v>1</v>
      </c>
      <c r="C67">
        <v>0</v>
      </c>
      <c r="D67">
        <v>300000</v>
      </c>
      <c r="E67">
        <v>1</v>
      </c>
      <c r="F67"/>
    </row>
    <row r="68" spans="1:6" ht="19.5" customHeight="1">
      <c r="A68" t="s">
        <v>164</v>
      </c>
      <c r="B68">
        <f>SUM(B69:B69)</f>
        <v>4</v>
      </c>
      <c r="C68">
        <f>SUM(C69:C69)</f>
        <v>0</v>
      </c>
      <c r="D68">
        <f>SUM(D69:D69)</f>
        <v>6690000</v>
      </c>
      <c r="E68">
        <f>SUM(E69:E69)</f>
        <v>4</v>
      </c>
      <c r="F68"/>
    </row>
    <row r="69" spans="1:6" ht="19.5" customHeight="1">
      <c r="A69" t="s">
        <v>211</v>
      </c>
      <c r="B69">
        <v>4</v>
      </c>
      <c r="C69">
        <v>0</v>
      </c>
      <c r="D69">
        <v>6690000</v>
      </c>
      <c r="E69">
        <v>4</v>
      </c>
      <c r="F69"/>
    </row>
    <row r="70" spans="1:6" ht="19.5" customHeight="1">
      <c r="A70" t="s">
        <v>156</v>
      </c>
      <c r="B70">
        <f>SUM(B71:B72)</f>
        <v>3</v>
      </c>
      <c r="C70">
        <f>SUM(C71:C72)</f>
        <v>0</v>
      </c>
      <c r="D70">
        <f>SUM(D71:D72)</f>
        <v>700000</v>
      </c>
      <c r="E70">
        <f>SUM(E71:E72)</f>
        <v>3</v>
      </c>
      <c r="F70"/>
    </row>
    <row r="71" spans="1:6" ht="19.5" customHeight="1">
      <c r="A71" t="s">
        <v>221</v>
      </c>
      <c r="B71">
        <v>2</v>
      </c>
      <c r="C71">
        <v>0</v>
      </c>
      <c r="D71">
        <v>350000</v>
      </c>
      <c r="E71">
        <v>2</v>
      </c>
      <c r="F71"/>
    </row>
    <row r="72" spans="1:6" ht="19.5" customHeight="1">
      <c r="A72" t="s">
        <v>222</v>
      </c>
      <c r="B72">
        <v>1</v>
      </c>
      <c r="C72">
        <v>0</v>
      </c>
      <c r="D72">
        <v>350000</v>
      </c>
      <c r="E72">
        <v>1</v>
      </c>
      <c r="F72"/>
    </row>
    <row r="73" spans="1:6" ht="19.5" customHeight="1">
      <c r="A73" t="s">
        <v>134</v>
      </c>
      <c r="B73">
        <f>+B70+B65+B68+B54</f>
        <v>156</v>
      </c>
      <c r="C73">
        <f>+C70+C65+C68+C54</f>
        <v>0</v>
      </c>
      <c r="D73">
        <f>+D70+D65+D68+D54</f>
        <v>188761244</v>
      </c>
      <c r="E73">
        <f>+E70+E65+E68+E54</f>
        <v>156</v>
      </c>
      <c r="F73"/>
    </row>
    <row r="74" spans="1:6" s="49" customFormat="1" ht="18.75">
      <c r="A74" t="s">
        <v>255</v>
      </c>
      <c r="B74"/>
      <c r="C74"/>
      <c r="D74"/>
      <c r="E74"/>
      <c r="F74"/>
    </row>
    <row r="75" spans="1:7" s="49" customFormat="1" ht="18.75">
      <c r="A75" t="s">
        <v>256</v>
      </c>
      <c r="B75">
        <v>19</v>
      </c>
      <c r="C75">
        <v>0</v>
      </c>
      <c r="D75">
        <v>25000000</v>
      </c>
      <c r="E75">
        <v>19</v>
      </c>
      <c r="F75"/>
      <c r="G75" s="50">
        <f>SUM(D75/D76*100)</f>
        <v>4.242366902171527</v>
      </c>
    </row>
    <row r="76" spans="1:6" s="49" customFormat="1" ht="18.75">
      <c r="A76" t="s">
        <v>33</v>
      </c>
      <c r="B76">
        <f>+B75+B73+B52</f>
        <v>814</v>
      </c>
      <c r="C76">
        <f>+C75+C73+C52</f>
        <v>34744</v>
      </c>
      <c r="D76">
        <f>+D75+D73+D52</f>
        <v>589293679.13</v>
      </c>
      <c r="E76">
        <f>+E75+E73+E52</f>
        <v>814</v>
      </c>
      <c r="F76"/>
    </row>
    <row r="77" spans="1:6" ht="19.5" customHeight="1">
      <c r="A77"/>
      <c r="B77"/>
      <c r="C77"/>
      <c r="D77"/>
      <c r="E77"/>
      <c r="F77"/>
    </row>
    <row r="78" spans="1:6" ht="19.5" customHeight="1">
      <c r="A78"/>
      <c r="B78"/>
      <c r="C78"/>
      <c r="D78"/>
      <c r="E78"/>
      <c r="F78"/>
    </row>
    <row r="79" spans="1:6" ht="19.5" customHeight="1">
      <c r="A79"/>
      <c r="B79"/>
      <c r="C79"/>
      <c r="D79"/>
      <c r="E79"/>
      <c r="F79"/>
    </row>
    <row r="80" ht="19.5" customHeight="1">
      <c r="C80" s="51"/>
    </row>
    <row r="82" ht="19.5" customHeight="1">
      <c r="C82" s="45"/>
    </row>
    <row r="88" ht="18"/>
    <row r="89" ht="18"/>
  </sheetData>
  <sheetProtection/>
  <printOptions horizontalCentered="1"/>
  <pageMargins left="0.7086614173228347" right="0.7086614173228347" top="0.5905511811023623" bottom="0.7480314960629921" header="0.31496062992125984" footer="0.31496062992125984"/>
  <pageSetup fitToHeight="0" horizontalDpi="600" verticalDpi="600" orientation="portrait" scale="70" r:id="rId1"/>
  <headerFooter>
    <oddFooter>&amp;L&amp;9Sección Estadística-Dirección Planeación Estratégica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workbookViewId="0" topLeftCell="A4">
      <selection activeCell="O11" sqref="O11"/>
    </sheetView>
  </sheetViews>
  <sheetFormatPr defaultColWidth="11.421875" defaultRowHeight="24.75" customHeight="1"/>
  <cols>
    <col min="1" max="1" width="50.140625" style="4" bestFit="1" customWidth="1"/>
    <col min="2" max="2" width="20.57421875" style="4" bestFit="1" customWidth="1"/>
    <col min="3" max="3" width="22.7109375" style="4" bestFit="1" customWidth="1"/>
    <col min="4" max="4" width="32.00390625" style="4" customWidth="1"/>
    <col min="5" max="5" width="20.421875" style="4" hidden="1" customWidth="1"/>
    <col min="6" max="6" width="18.7109375" style="4" hidden="1" customWidth="1"/>
    <col min="7" max="7" width="2.140625" style="4" hidden="1" customWidth="1"/>
    <col min="8" max="8" width="12.28125" style="4" hidden="1" customWidth="1"/>
    <col min="9" max="9" width="6.00390625" style="4" hidden="1" customWidth="1"/>
    <col min="10" max="11" width="11.421875" style="4" hidden="1" customWidth="1"/>
    <col min="12" max="12" width="11.57421875" style="4" customWidth="1"/>
    <col min="13" max="16384" width="11.421875" style="4" customWidth="1"/>
  </cols>
  <sheetData>
    <row r="1" spans="1:4" ht="24.75" customHeight="1">
      <c r="A1" s="52" t="s">
        <v>184</v>
      </c>
      <c r="B1" s="52"/>
      <c r="C1" s="52"/>
      <c r="D1" s="17"/>
    </row>
    <row r="2" spans="1:4" ht="24.75" customHeight="1">
      <c r="A2" s="54" t="s">
        <v>230</v>
      </c>
      <c r="B2" s="54"/>
      <c r="C2" s="54"/>
      <c r="D2" s="55"/>
    </row>
    <row r="3" spans="1:4" ht="24.75" customHeight="1">
      <c r="A3" s="53" t="s">
        <v>0</v>
      </c>
      <c r="B3" s="53"/>
      <c r="C3" s="53"/>
      <c r="D3" s="53"/>
    </row>
    <row r="4" spans="1:4" ht="24.75" customHeight="1">
      <c r="A4" t="s">
        <v>66</v>
      </c>
      <c r="B4"/>
      <c r="C4" t="s">
        <v>67</v>
      </c>
      <c r="D4"/>
    </row>
    <row r="5" spans="1:4" ht="24.75" customHeight="1">
      <c r="A5" t="s">
        <v>68</v>
      </c>
      <c r="B5"/>
      <c r="C5">
        <f>'% Ejec. Sucursales y Regionales'!G45</f>
        <v>7475</v>
      </c>
      <c r="D5"/>
    </row>
    <row r="6" spans="1:4" ht="24.75" customHeight="1">
      <c r="A6" t="s">
        <v>69</v>
      </c>
      <c r="B6"/>
      <c r="C6">
        <f>'% Ejec. Sucursales y Regionales'!I45</f>
        <v>10631992219.76</v>
      </c>
      <c r="D6"/>
    </row>
    <row r="7" spans="1:4" ht="24.75" customHeight="1">
      <c r="A7" t="s">
        <v>70</v>
      </c>
      <c r="B7"/>
      <c r="C7">
        <f>'% Ejec. Sucursales y Regionales'!J45</f>
        <v>7509</v>
      </c>
      <c r="D7"/>
    </row>
    <row r="8" spans="1:4" ht="24.75" customHeight="1">
      <c r="A8" t="s">
        <v>71</v>
      </c>
      <c r="B8"/>
      <c r="C8">
        <f>'% Ejec. Sucursales y Regionales'!H45</f>
        <v>429137</v>
      </c>
      <c r="D8"/>
    </row>
    <row r="9" spans="1:4" ht="24.75" customHeight="1">
      <c r="A9" t="s">
        <v>72</v>
      </c>
      <c r="B9"/>
      <c r="C9">
        <f>'% Ejec. Sucursales y Regionales'!K45</f>
        <v>10379915176.97</v>
      </c>
      <c r="D9"/>
    </row>
    <row r="10" spans="1:4" ht="24.75" customHeight="1">
      <c r="A10" t="s">
        <v>73</v>
      </c>
      <c r="B10"/>
      <c r="C10">
        <f>'% Ejec. Sucursales y Regionales'!L45</f>
        <v>7865027303.849999</v>
      </c>
      <c r="D10"/>
    </row>
    <row r="11" spans="1:4" ht="24.75" customHeight="1">
      <c r="A11"/>
      <c r="B11"/>
      <c r="C11"/>
      <c r="D11"/>
    </row>
    <row r="12" spans="1:4" ht="24.75" customHeight="1">
      <c r="A12"/>
      <c r="B12"/>
      <c r="C12"/>
      <c r="D12"/>
    </row>
    <row r="13" spans="1:4" ht="24.75" customHeight="1">
      <c r="A13" t="s">
        <v>74</v>
      </c>
      <c r="B13"/>
      <c r="C13"/>
      <c r="D13"/>
    </row>
    <row r="14" spans="1:4" ht="24.75" customHeight="1">
      <c r="A14" t="s">
        <v>51</v>
      </c>
      <c r="B14"/>
      <c r="C14"/>
      <c r="D14"/>
    </row>
    <row r="15" spans="1:4" ht="24.75" customHeight="1">
      <c r="A15" t="str">
        <f>+A2</f>
        <v>Abril-Junio 2023</v>
      </c>
      <c r="B15"/>
      <c r="C15"/>
      <c r="D15"/>
    </row>
    <row r="16" spans="1:4" ht="24.75" customHeight="1">
      <c r="A16" t="s">
        <v>0</v>
      </c>
      <c r="B16"/>
      <c r="C16"/>
      <c r="D16"/>
    </row>
    <row r="17" spans="1:4" ht="24.75" customHeight="1">
      <c r="A17" t="s">
        <v>66</v>
      </c>
      <c r="B17"/>
      <c r="C17" t="s">
        <v>67</v>
      </c>
      <c r="D17"/>
    </row>
    <row r="18" spans="1:4" ht="24.75" customHeight="1">
      <c r="A18" t="s">
        <v>68</v>
      </c>
      <c r="B18"/>
      <c r="C18">
        <f>'TASA 0% por Sucursal'!B45</f>
        <v>814</v>
      </c>
      <c r="D18"/>
    </row>
    <row r="19" spans="1:4" ht="24.75" customHeight="1">
      <c r="A19" t="s">
        <v>69</v>
      </c>
      <c r="B19"/>
      <c r="C19">
        <f>'TASA 0% por Sucursal'!D45</f>
        <v>589293679.13</v>
      </c>
      <c r="D19"/>
    </row>
    <row r="20" spans="1:4" ht="24.75" customHeight="1">
      <c r="A20" t="s">
        <v>71</v>
      </c>
      <c r="B20"/>
      <c r="C20">
        <f>'TASA 0% por Sucursal'!C45</f>
        <v>34744</v>
      </c>
      <c r="D20"/>
    </row>
    <row r="21" spans="1:4" ht="24.75" customHeight="1">
      <c r="A21" t="s">
        <v>70</v>
      </c>
      <c r="B21"/>
      <c r="C21">
        <f>'TASA 0% por Sucursal'!E45</f>
        <v>814</v>
      </c>
      <c r="D21"/>
    </row>
    <row r="22" spans="1:4" ht="24.75" customHeight="1">
      <c r="A22" t="s">
        <v>72</v>
      </c>
      <c r="B22"/>
      <c r="C22">
        <f>'TASA 0% por Sucursal'!F45</f>
        <v>688254979.0200001</v>
      </c>
      <c r="D22"/>
    </row>
    <row r="23" spans="1:4" ht="24.75" customHeight="1">
      <c r="A23" t="s">
        <v>73</v>
      </c>
      <c r="B23"/>
      <c r="C23">
        <f>'TASA 0% por Sucursal'!G45</f>
        <v>938544839.14</v>
      </c>
      <c r="D23"/>
    </row>
  </sheetData>
  <sheetProtection/>
  <mergeCells count="3">
    <mergeCell ref="A1:C1"/>
    <mergeCell ref="A2:C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1"/>
  <headerFooter alignWithMargins="0">
    <oddFooter>&amp;L&amp;9Planeación Estratégica-Sección de Estadística.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zoomScale="60" zoomScaleNormal="60" zoomScalePageLayoutView="0" workbookViewId="0" topLeftCell="A21">
      <selection activeCell="S7" sqref="S7"/>
    </sheetView>
  </sheetViews>
  <sheetFormatPr defaultColWidth="11.421875" defaultRowHeight="12.75"/>
  <cols>
    <col min="1" max="1" width="40.7109375" style="19" bestFit="1" customWidth="1"/>
    <col min="2" max="2" width="26.28125" style="19" bestFit="1" customWidth="1"/>
    <col min="3" max="3" width="20.421875" style="19" bestFit="1" customWidth="1"/>
    <col min="4" max="5" width="26.28125" style="19" bestFit="1" customWidth="1"/>
    <col min="6" max="6" width="23.00390625" style="19" bestFit="1" customWidth="1"/>
    <col min="7" max="7" width="16.140625" style="19" bestFit="1" customWidth="1"/>
    <col min="8" max="8" width="20.421875" style="19" bestFit="1" customWidth="1"/>
    <col min="9" max="9" width="22.57421875" style="19" bestFit="1" customWidth="1"/>
    <col min="10" max="10" width="16.7109375" style="19" bestFit="1" customWidth="1"/>
    <col min="11" max="11" width="25.140625" style="19" customWidth="1"/>
    <col min="12" max="12" width="21.28125" style="19" bestFit="1" customWidth="1"/>
    <col min="13" max="15" width="15.57421875" style="19" bestFit="1" customWidth="1"/>
    <col min="16" max="16" width="16.8515625" style="19" bestFit="1" customWidth="1"/>
    <col min="17" max="16384" width="11.421875" style="19" customWidth="1"/>
  </cols>
  <sheetData>
    <row r="1" spans="1:16" s="18" customFormat="1" ht="23.25">
      <c r="A1" t="s">
        <v>75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s="18" customFormat="1" ht="23.25">
      <c r="A2" t="s">
        <v>230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s="18" customFormat="1" ht="23.25">
      <c r="A3" t="s">
        <v>76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s="18" customFormat="1" ht="14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23.25" customHeight="1">
      <c r="A5" t="s">
        <v>77</v>
      </c>
      <c r="B5" t="s">
        <v>107</v>
      </c>
      <c r="C5"/>
      <c r="D5"/>
      <c r="E5"/>
      <c r="F5"/>
      <c r="G5" t="s">
        <v>78</v>
      </c>
      <c r="H5"/>
      <c r="I5"/>
      <c r="J5"/>
      <c r="K5"/>
      <c r="L5"/>
      <c r="M5" t="s">
        <v>79</v>
      </c>
      <c r="N5"/>
      <c r="O5"/>
      <c r="P5"/>
    </row>
    <row r="6" spans="1:16" s="20" customFormat="1" ht="54.75" customHeight="1">
      <c r="A6"/>
      <c r="B6" t="s">
        <v>80</v>
      </c>
      <c r="C6" t="s">
        <v>81</v>
      </c>
      <c r="D6" t="s">
        <v>54</v>
      </c>
      <c r="E6" t="s">
        <v>55</v>
      </c>
      <c r="F6" t="s">
        <v>82</v>
      </c>
      <c r="G6" t="s">
        <v>61</v>
      </c>
      <c r="H6" t="s">
        <v>81</v>
      </c>
      <c r="I6" t="s">
        <v>83</v>
      </c>
      <c r="J6" t="s">
        <v>224</v>
      </c>
      <c r="K6" t="s">
        <v>54</v>
      </c>
      <c r="L6" t="s">
        <v>84</v>
      </c>
      <c r="M6" t="s">
        <v>85</v>
      </c>
      <c r="N6" t="s">
        <v>86</v>
      </c>
      <c r="O6" t="s">
        <v>87</v>
      </c>
      <c r="P6" t="s">
        <v>88</v>
      </c>
    </row>
    <row r="7" spans="1:17" s="22" customFormat="1" ht="23.25">
      <c r="A7" t="s">
        <v>1</v>
      </c>
      <c r="B7">
        <f aca="true" t="shared" si="0" ref="B7:L7">SUM(B8:B12)</f>
        <v>1670935736</v>
      </c>
      <c r="C7">
        <f t="shared" si="0"/>
        <v>32176</v>
      </c>
      <c r="D7">
        <f t="shared" si="0"/>
        <v>1587388949.2</v>
      </c>
      <c r="E7">
        <f t="shared" si="0"/>
        <v>1375777996.88</v>
      </c>
      <c r="F7">
        <f t="shared" si="0"/>
        <v>1697827763.37</v>
      </c>
      <c r="G7">
        <f t="shared" si="0"/>
        <v>1196</v>
      </c>
      <c r="H7">
        <f t="shared" si="0"/>
        <v>36823</v>
      </c>
      <c r="I7">
        <f t="shared" si="0"/>
        <v>1697827763.37</v>
      </c>
      <c r="J7">
        <f t="shared" si="0"/>
        <v>1196</v>
      </c>
      <c r="K7">
        <f t="shared" si="0"/>
        <v>1725355498.3000002</v>
      </c>
      <c r="L7">
        <f t="shared" si="0"/>
        <v>1519188380.3</v>
      </c>
      <c r="M7">
        <f aca="true" t="shared" si="1" ref="M7:M12">I7/B7*100</f>
        <v>101.60939925998447</v>
      </c>
      <c r="N7">
        <f aca="true" t="shared" si="2" ref="N7:O37">K7/D7*100</f>
        <v>108.69141423527809</v>
      </c>
      <c r="O7">
        <f t="shared" si="2"/>
        <v>110.42394803123956</v>
      </c>
      <c r="P7">
        <f aca="true" t="shared" si="3" ref="P7:P45">H7/C7*100</f>
        <v>114.44244157135752</v>
      </c>
      <c r="Q7" s="21"/>
    </row>
    <row r="8" spans="1:17" s="22" customFormat="1" ht="23.25">
      <c r="A8" t="s">
        <v>2</v>
      </c>
      <c r="B8">
        <v>550068000</v>
      </c>
      <c r="C8">
        <v>2914</v>
      </c>
      <c r="D8">
        <f>+B8*0.95</f>
        <v>522564600</v>
      </c>
      <c r="E8">
        <v>674860228.37</v>
      </c>
      <c r="F8">
        <v>780426435.56</v>
      </c>
      <c r="G8">
        <v>291</v>
      </c>
      <c r="H8">
        <v>1523</v>
      </c>
      <c r="I8">
        <v>780426435.56</v>
      </c>
      <c r="J8">
        <v>291</v>
      </c>
      <c r="K8">
        <v>776538311.46</v>
      </c>
      <c r="L8">
        <v>885375845.59</v>
      </c>
      <c r="M8">
        <f t="shared" si="1"/>
        <v>141.87817425481938</v>
      </c>
      <c r="N8">
        <f t="shared" si="2"/>
        <v>148.60139999150346</v>
      </c>
      <c r="O8">
        <f t="shared" si="2"/>
        <v>131.19395815166965</v>
      </c>
      <c r="P8">
        <f t="shared" si="3"/>
        <v>52.264927934111185</v>
      </c>
      <c r="Q8" s="21"/>
    </row>
    <row r="9" spans="1:17" s="22" customFormat="1" ht="23.25">
      <c r="A9" t="s">
        <v>49</v>
      </c>
      <c r="B9">
        <v>134927500</v>
      </c>
      <c r="C9">
        <v>1025</v>
      </c>
      <c r="D9">
        <f>+B9*0.95</f>
        <v>128181125</v>
      </c>
      <c r="E9">
        <v>113738709.02000001</v>
      </c>
      <c r="F9">
        <v>89073700</v>
      </c>
      <c r="G9">
        <v>180</v>
      </c>
      <c r="H9">
        <v>5746</v>
      </c>
      <c r="I9">
        <v>89073700</v>
      </c>
      <c r="J9">
        <v>180</v>
      </c>
      <c r="K9">
        <v>101793835.88</v>
      </c>
      <c r="L9">
        <v>84308827.35</v>
      </c>
      <c r="M9">
        <f t="shared" si="1"/>
        <v>66.01597154027162</v>
      </c>
      <c r="N9">
        <f t="shared" si="2"/>
        <v>79.41406028383665</v>
      </c>
      <c r="O9">
        <f t="shared" si="2"/>
        <v>74.12500816689855</v>
      </c>
      <c r="P9">
        <f t="shared" si="3"/>
        <v>560.5853658536585</v>
      </c>
      <c r="Q9" s="21"/>
    </row>
    <row r="10" spans="1:17" s="22" customFormat="1" ht="23.25">
      <c r="A10" t="s">
        <v>5</v>
      </c>
      <c r="B10">
        <v>181646036</v>
      </c>
      <c r="C10">
        <v>4596</v>
      </c>
      <c r="D10">
        <f>+B10*0.95</f>
        <v>172563734.2</v>
      </c>
      <c r="E10">
        <v>108400049</v>
      </c>
      <c r="F10">
        <v>171069410</v>
      </c>
      <c r="G10">
        <v>107</v>
      </c>
      <c r="H10">
        <v>3867</v>
      </c>
      <c r="I10">
        <v>171069410</v>
      </c>
      <c r="J10">
        <v>107</v>
      </c>
      <c r="K10">
        <v>176833946.4</v>
      </c>
      <c r="L10">
        <v>115176386.58000001</v>
      </c>
      <c r="M10">
        <f t="shared" si="1"/>
        <v>94.17734279651442</v>
      </c>
      <c r="N10">
        <f t="shared" si="2"/>
        <v>102.47457104460365</v>
      </c>
      <c r="O10">
        <f t="shared" si="2"/>
        <v>106.25123110414832</v>
      </c>
      <c r="P10">
        <f t="shared" si="3"/>
        <v>84.13838120104438</v>
      </c>
      <c r="Q10" s="21"/>
    </row>
    <row r="11" spans="1:17" s="22" customFormat="1" ht="23.25">
      <c r="A11" t="s">
        <v>4</v>
      </c>
      <c r="B11">
        <v>191900000</v>
      </c>
      <c r="C11">
        <v>11815</v>
      </c>
      <c r="D11">
        <f>+B11*0.95</f>
        <v>182305000</v>
      </c>
      <c r="E11">
        <v>132577197.99</v>
      </c>
      <c r="F11">
        <v>270373513.08</v>
      </c>
      <c r="G11">
        <v>383</v>
      </c>
      <c r="H11">
        <v>18458</v>
      </c>
      <c r="I11">
        <v>270373513.08</v>
      </c>
      <c r="J11">
        <v>383</v>
      </c>
      <c r="K11">
        <v>229500009.98</v>
      </c>
      <c r="L11">
        <v>160673272.82</v>
      </c>
      <c r="M11">
        <f t="shared" si="1"/>
        <v>140.89291979155809</v>
      </c>
      <c r="N11">
        <f t="shared" si="2"/>
        <v>125.88794052823565</v>
      </c>
      <c r="O11">
        <f t="shared" si="2"/>
        <v>121.19223762152464</v>
      </c>
      <c r="P11">
        <f t="shared" si="3"/>
        <v>156.2251375370292</v>
      </c>
      <c r="Q11" s="21"/>
    </row>
    <row r="12" spans="1:17" s="22" customFormat="1" ht="23.25">
      <c r="A12" t="s">
        <v>3</v>
      </c>
      <c r="B12">
        <v>612394200</v>
      </c>
      <c r="C12">
        <v>11826</v>
      </c>
      <c r="D12">
        <f>+B12*0.95</f>
        <v>581774490</v>
      </c>
      <c r="E12">
        <v>346201812.5</v>
      </c>
      <c r="F12">
        <v>386884704.73</v>
      </c>
      <c r="G12">
        <v>235</v>
      </c>
      <c r="H12">
        <v>7229</v>
      </c>
      <c r="I12">
        <v>386884704.73</v>
      </c>
      <c r="J12">
        <v>235</v>
      </c>
      <c r="K12">
        <v>440689394.58000004</v>
      </c>
      <c r="L12">
        <v>273654047.96000004</v>
      </c>
      <c r="M12">
        <f t="shared" si="1"/>
        <v>63.17576239781501</v>
      </c>
      <c r="N12">
        <f t="shared" si="2"/>
        <v>75.74917810163868</v>
      </c>
      <c r="O12">
        <f t="shared" si="2"/>
        <v>79.04466068039434</v>
      </c>
      <c r="P12">
        <f t="shared" si="3"/>
        <v>61.128023000169115</v>
      </c>
      <c r="Q12" s="21"/>
    </row>
    <row r="13" spans="1:17" s="22" customFormat="1" ht="23.25">
      <c r="A13" t="s">
        <v>6</v>
      </c>
      <c r="B13">
        <f>SUM(B14:B19)</f>
        <v>1002533683</v>
      </c>
      <c r="C13">
        <f>SUM(C14:C19)</f>
        <v>33763</v>
      </c>
      <c r="D13">
        <f>SUM(D14:D19)</f>
        <v>952406998.8499999</v>
      </c>
      <c r="E13">
        <f>SUM(E14:E19)</f>
        <v>906443073.23</v>
      </c>
      <c r="F13">
        <f>SUM(F14:F19)</f>
        <v>1181145731.3999999</v>
      </c>
      <c r="G13">
        <f aca="true" t="shared" si="4" ref="G13:L13">SUM(G14:G19)</f>
        <v>1164</v>
      </c>
      <c r="H13">
        <f t="shared" si="4"/>
        <v>27768</v>
      </c>
      <c r="I13">
        <f t="shared" si="4"/>
        <v>1181145731.3999999</v>
      </c>
      <c r="J13">
        <f t="shared" si="4"/>
        <v>1164</v>
      </c>
      <c r="K13">
        <f t="shared" si="4"/>
        <v>1156453374.8600001</v>
      </c>
      <c r="L13">
        <f t="shared" si="4"/>
        <v>794859258.0899999</v>
      </c>
      <c r="M13">
        <f>SUM(M14:M19)</f>
        <v>693.7414121135512</v>
      </c>
      <c r="N13">
        <f t="shared" si="2"/>
        <v>121.42428355276469</v>
      </c>
      <c r="O13">
        <f t="shared" si="2"/>
        <v>87.68992577301246</v>
      </c>
      <c r="P13">
        <f t="shared" si="3"/>
        <v>82.24387643278145</v>
      </c>
      <c r="Q13" s="21"/>
    </row>
    <row r="14" spans="1:17" s="22" customFormat="1" ht="23.25">
      <c r="A14" t="s">
        <v>9</v>
      </c>
      <c r="B14">
        <v>171755500</v>
      </c>
      <c r="C14">
        <v>3988</v>
      </c>
      <c r="D14">
        <f aca="true" t="shared" si="5" ref="D14:D19">+B14*0.95</f>
        <v>163167725</v>
      </c>
      <c r="E14">
        <v>188590000</v>
      </c>
      <c r="F14">
        <v>263043515.93</v>
      </c>
      <c r="G14">
        <v>139</v>
      </c>
      <c r="H14">
        <v>5042</v>
      </c>
      <c r="I14">
        <v>263043515.93</v>
      </c>
      <c r="J14">
        <v>139</v>
      </c>
      <c r="K14">
        <v>234490852.49</v>
      </c>
      <c r="L14">
        <v>244368233.26999998</v>
      </c>
      <c r="M14">
        <f aca="true" t="shared" si="6" ref="M14:M45">I14/B14*100</f>
        <v>153.14998118255312</v>
      </c>
      <c r="N14">
        <f t="shared" si="2"/>
        <v>143.71154129286293</v>
      </c>
      <c r="O14">
        <f t="shared" si="2"/>
        <v>129.57645329550877</v>
      </c>
      <c r="P14">
        <f t="shared" si="3"/>
        <v>126.42928786359077</v>
      </c>
      <c r="Q14" s="21"/>
    </row>
    <row r="15" spans="1:17" s="22" customFormat="1" ht="23.25">
      <c r="A15" t="s">
        <v>34</v>
      </c>
      <c r="B15">
        <v>172936240</v>
      </c>
      <c r="C15">
        <v>3975</v>
      </c>
      <c r="D15">
        <f t="shared" si="5"/>
        <v>164289428</v>
      </c>
      <c r="E15">
        <v>256825161</v>
      </c>
      <c r="F15">
        <v>164888316.8</v>
      </c>
      <c r="G15">
        <v>130</v>
      </c>
      <c r="H15">
        <v>5060</v>
      </c>
      <c r="I15">
        <v>164888316.8</v>
      </c>
      <c r="J15">
        <v>130</v>
      </c>
      <c r="K15">
        <v>166088639.09</v>
      </c>
      <c r="L15">
        <v>163981893.45</v>
      </c>
      <c r="M15">
        <f t="shared" si="6"/>
        <v>95.34630612993553</v>
      </c>
      <c r="N15">
        <f t="shared" si="2"/>
        <v>101.0951472117853</v>
      </c>
      <c r="O15">
        <f t="shared" si="2"/>
        <v>63.84962159139851</v>
      </c>
      <c r="P15">
        <f t="shared" si="3"/>
        <v>127.29559748427673</v>
      </c>
      <c r="Q15" s="21"/>
    </row>
    <row r="16" spans="1:17" s="22" customFormat="1" ht="23.25">
      <c r="A16" t="s">
        <v>11</v>
      </c>
      <c r="B16">
        <v>131717674</v>
      </c>
      <c r="C16">
        <v>4191</v>
      </c>
      <c r="D16">
        <f t="shared" si="5"/>
        <v>125131790.3</v>
      </c>
      <c r="E16">
        <v>113649261.52000001</v>
      </c>
      <c r="F16">
        <v>105315627.07</v>
      </c>
      <c r="G16">
        <v>188</v>
      </c>
      <c r="H16">
        <v>1687</v>
      </c>
      <c r="I16">
        <v>105315627.07</v>
      </c>
      <c r="J16">
        <v>188</v>
      </c>
      <c r="K16">
        <v>110320712</v>
      </c>
      <c r="L16">
        <v>84326690.27</v>
      </c>
      <c r="M16">
        <f t="shared" si="6"/>
        <v>79.95557761671375</v>
      </c>
      <c r="N16">
        <f t="shared" si="2"/>
        <v>88.16361672402286</v>
      </c>
      <c r="O16">
        <f t="shared" si="2"/>
        <v>74.19906574154041</v>
      </c>
      <c r="P16">
        <f t="shared" si="3"/>
        <v>40.25292293008829</v>
      </c>
      <c r="Q16" s="21"/>
    </row>
    <row r="17" spans="1:17" s="22" customFormat="1" ht="23.25">
      <c r="A17" t="s">
        <v>10</v>
      </c>
      <c r="B17">
        <v>142420430</v>
      </c>
      <c r="C17">
        <v>9082</v>
      </c>
      <c r="D17">
        <f t="shared" si="5"/>
        <v>135299408.5</v>
      </c>
      <c r="E17">
        <v>71483911.15</v>
      </c>
      <c r="F17">
        <v>130779810.84</v>
      </c>
      <c r="G17">
        <v>200</v>
      </c>
      <c r="H17">
        <v>5681</v>
      </c>
      <c r="I17">
        <v>130779810.84</v>
      </c>
      <c r="J17">
        <v>200</v>
      </c>
      <c r="K17">
        <v>137076294.05</v>
      </c>
      <c r="L17">
        <v>40521362.86</v>
      </c>
      <c r="M17">
        <f t="shared" si="6"/>
        <v>91.82658052640342</v>
      </c>
      <c r="N17">
        <f t="shared" si="2"/>
        <v>101.31329883086666</v>
      </c>
      <c r="O17">
        <f t="shared" si="2"/>
        <v>56.68599018731783</v>
      </c>
      <c r="P17">
        <f t="shared" si="3"/>
        <v>62.55230125523013</v>
      </c>
      <c r="Q17" s="21"/>
    </row>
    <row r="18" spans="1:17" s="22" customFormat="1" ht="23.25">
      <c r="A18" t="s">
        <v>89</v>
      </c>
      <c r="B18">
        <v>317829039</v>
      </c>
      <c r="C18">
        <v>11098</v>
      </c>
      <c r="D18">
        <f t="shared" si="5"/>
        <v>301937587.05</v>
      </c>
      <c r="E18">
        <v>243257588.56</v>
      </c>
      <c r="F18">
        <v>425079289.5</v>
      </c>
      <c r="G18">
        <v>393</v>
      </c>
      <c r="H18">
        <v>8145</v>
      </c>
      <c r="I18">
        <v>425079289.5</v>
      </c>
      <c r="J18">
        <v>393</v>
      </c>
      <c r="K18">
        <v>412685818.07</v>
      </c>
      <c r="L18">
        <v>218953120.68</v>
      </c>
      <c r="M18">
        <f t="shared" si="6"/>
        <v>133.74463542961536</v>
      </c>
      <c r="N18">
        <f t="shared" si="2"/>
        <v>136.67917999280442</v>
      </c>
      <c r="O18">
        <f t="shared" si="2"/>
        <v>90.00875244062314</v>
      </c>
      <c r="P18">
        <f t="shared" si="3"/>
        <v>73.39160209046675</v>
      </c>
      <c r="Q18" s="21"/>
    </row>
    <row r="19" spans="1:17" s="22" customFormat="1" ht="23.25">
      <c r="A19" t="s">
        <v>12</v>
      </c>
      <c r="B19">
        <v>65874800</v>
      </c>
      <c r="C19">
        <v>1429</v>
      </c>
      <c r="D19">
        <f t="shared" si="5"/>
        <v>62581060</v>
      </c>
      <c r="E19">
        <v>32637151</v>
      </c>
      <c r="F19">
        <v>92039171.26</v>
      </c>
      <c r="G19">
        <v>114</v>
      </c>
      <c r="H19">
        <v>2153</v>
      </c>
      <c r="I19">
        <v>92039171.26</v>
      </c>
      <c r="J19">
        <v>114</v>
      </c>
      <c r="K19">
        <v>95791059.16</v>
      </c>
      <c r="L19">
        <v>42707957.56</v>
      </c>
      <c r="M19">
        <f t="shared" si="6"/>
        <v>139.7183312283301</v>
      </c>
      <c r="N19">
        <f t="shared" si="2"/>
        <v>153.0671726557524</v>
      </c>
      <c r="O19">
        <f t="shared" si="2"/>
        <v>130.85688012412604</v>
      </c>
      <c r="P19">
        <f t="shared" si="3"/>
        <v>150.66480055983206</v>
      </c>
      <c r="Q19" s="21"/>
    </row>
    <row r="20" spans="1:17" s="22" customFormat="1" ht="23.25">
      <c r="A20" t="s">
        <v>13</v>
      </c>
      <c r="B20">
        <f>SUM(B21:B26)</f>
        <v>1629721890</v>
      </c>
      <c r="C20">
        <f>SUM(C21:C26)</f>
        <v>190256</v>
      </c>
      <c r="D20">
        <f>SUM(D21:D26)</f>
        <v>1548235795.5</v>
      </c>
      <c r="E20">
        <f>SUM(E21:E26)</f>
        <v>947947191.5999999</v>
      </c>
      <c r="F20">
        <f>SUM(F21:F26)</f>
        <v>1657809387.49</v>
      </c>
      <c r="G20">
        <f aca="true" t="shared" si="7" ref="G20:L20">SUM(G21:G26)</f>
        <v>1807</v>
      </c>
      <c r="H20">
        <f t="shared" si="7"/>
        <v>142361</v>
      </c>
      <c r="I20">
        <f>SUM(I21:I26)</f>
        <v>1656719464.31</v>
      </c>
      <c r="J20">
        <f t="shared" si="7"/>
        <v>1836</v>
      </c>
      <c r="K20">
        <f t="shared" si="7"/>
        <v>1658759602.33</v>
      </c>
      <c r="L20">
        <f t="shared" si="7"/>
        <v>1551245382.51</v>
      </c>
      <c r="M20">
        <f t="shared" si="6"/>
        <v>101.65657554676399</v>
      </c>
      <c r="N20">
        <f t="shared" si="2"/>
        <v>107.13869341809827</v>
      </c>
      <c r="O20">
        <f t="shared" si="2"/>
        <v>163.64259488882695</v>
      </c>
      <c r="P20">
        <f t="shared" si="3"/>
        <v>74.82602388360945</v>
      </c>
      <c r="Q20" s="21"/>
    </row>
    <row r="21" spans="1:17" s="22" customFormat="1" ht="23.25">
      <c r="A21" t="s">
        <v>19</v>
      </c>
      <c r="B21">
        <v>214992000</v>
      </c>
      <c r="C21">
        <v>33282</v>
      </c>
      <c r="D21">
        <f aca="true" t="shared" si="8" ref="D21:D26">+B21*0.95</f>
        <v>204242400</v>
      </c>
      <c r="E21">
        <v>259172404</v>
      </c>
      <c r="F21">
        <v>270268789.18</v>
      </c>
      <c r="G21">
        <v>402</v>
      </c>
      <c r="H21">
        <v>32706</v>
      </c>
      <c r="I21">
        <v>269178866</v>
      </c>
      <c r="J21">
        <v>404</v>
      </c>
      <c r="K21">
        <v>324315663.75</v>
      </c>
      <c r="L21">
        <v>287393855.99</v>
      </c>
      <c r="M21">
        <f t="shared" si="6"/>
        <v>125.20413131651411</v>
      </c>
      <c r="N21">
        <f t="shared" si="2"/>
        <v>158.78958715232488</v>
      </c>
      <c r="O21">
        <f t="shared" si="2"/>
        <v>110.88906517609027</v>
      </c>
      <c r="P21">
        <f t="shared" si="3"/>
        <v>98.26933477555436</v>
      </c>
      <c r="Q21" s="21"/>
    </row>
    <row r="22" spans="1:17" s="22" customFormat="1" ht="23.25">
      <c r="A22" t="s">
        <v>17</v>
      </c>
      <c r="B22">
        <v>356762500</v>
      </c>
      <c r="C22">
        <v>47750</v>
      </c>
      <c r="D22">
        <f t="shared" si="8"/>
        <v>338924375</v>
      </c>
      <c r="E22">
        <v>160973484.2</v>
      </c>
      <c r="F22">
        <v>501439378.2</v>
      </c>
      <c r="G22">
        <v>428</v>
      </c>
      <c r="H22">
        <v>46966</v>
      </c>
      <c r="I22">
        <v>501439378.2</v>
      </c>
      <c r="J22">
        <v>428</v>
      </c>
      <c r="K22">
        <v>487742202.75</v>
      </c>
      <c r="L22">
        <v>514126709.12</v>
      </c>
      <c r="M22">
        <f t="shared" si="6"/>
        <v>140.55271453698188</v>
      </c>
      <c r="N22">
        <f t="shared" si="2"/>
        <v>143.90885953540518</v>
      </c>
      <c r="O22">
        <f t="shared" si="2"/>
        <v>319.3859607842172</v>
      </c>
      <c r="P22">
        <f t="shared" si="3"/>
        <v>98.35811518324607</v>
      </c>
      <c r="Q22" s="21"/>
    </row>
    <row r="23" spans="1:17" s="22" customFormat="1" ht="23.25">
      <c r="A23" t="s">
        <v>18</v>
      </c>
      <c r="B23">
        <v>94833249</v>
      </c>
      <c r="C23">
        <v>5196</v>
      </c>
      <c r="D23">
        <f t="shared" si="8"/>
        <v>90091586.55</v>
      </c>
      <c r="E23">
        <v>51597002</v>
      </c>
      <c r="F23">
        <v>68874828.28</v>
      </c>
      <c r="G23">
        <v>178</v>
      </c>
      <c r="H23">
        <v>2578</v>
      </c>
      <c r="I23">
        <v>68874828.28</v>
      </c>
      <c r="J23">
        <v>178</v>
      </c>
      <c r="K23">
        <v>69183499.53</v>
      </c>
      <c r="L23">
        <v>44637930.3</v>
      </c>
      <c r="M23">
        <f t="shared" si="6"/>
        <v>72.62730003060425</v>
      </c>
      <c r="N23">
        <f t="shared" si="2"/>
        <v>76.79240890224949</v>
      </c>
      <c r="O23">
        <f t="shared" si="2"/>
        <v>86.51264331210561</v>
      </c>
      <c r="P23">
        <f t="shared" si="3"/>
        <v>49.615088529638186</v>
      </c>
      <c r="Q23" s="21"/>
    </row>
    <row r="24" spans="1:17" s="22" customFormat="1" ht="23.25">
      <c r="A24" t="s">
        <v>64</v>
      </c>
      <c r="B24">
        <v>186328141</v>
      </c>
      <c r="C24">
        <v>17403</v>
      </c>
      <c r="D24">
        <f t="shared" si="8"/>
        <v>177011733.95</v>
      </c>
      <c r="E24">
        <v>64406108</v>
      </c>
      <c r="F24">
        <v>161809011</v>
      </c>
      <c r="G24">
        <v>172</v>
      </c>
      <c r="H24">
        <v>5857</v>
      </c>
      <c r="I24">
        <v>161809011</v>
      </c>
      <c r="J24">
        <v>172</v>
      </c>
      <c r="K24">
        <v>148060695.9</v>
      </c>
      <c r="L24">
        <v>139019172.17000002</v>
      </c>
      <c r="M24">
        <f t="shared" si="6"/>
        <v>86.84088733542401</v>
      </c>
      <c r="N24">
        <f t="shared" si="2"/>
        <v>83.6445655867211</v>
      </c>
      <c r="O24">
        <f t="shared" si="2"/>
        <v>215.8478077420856</v>
      </c>
      <c r="P24">
        <f t="shared" si="3"/>
        <v>33.655116933861976</v>
      </c>
      <c r="Q24" s="21"/>
    </row>
    <row r="25" spans="1:17" s="22" customFormat="1" ht="23.25">
      <c r="A25" t="s">
        <v>16</v>
      </c>
      <c r="B25">
        <v>316321000</v>
      </c>
      <c r="C25">
        <v>45905</v>
      </c>
      <c r="D25">
        <f t="shared" si="8"/>
        <v>300504950</v>
      </c>
      <c r="E25">
        <v>168763202.82999998</v>
      </c>
      <c r="F25">
        <v>158847807.1</v>
      </c>
      <c r="G25">
        <v>314</v>
      </c>
      <c r="H25">
        <v>22863</v>
      </c>
      <c r="I25">
        <v>158847807.1</v>
      </c>
      <c r="J25">
        <v>341</v>
      </c>
      <c r="K25">
        <v>150389816.78</v>
      </c>
      <c r="L25">
        <v>201084265.11</v>
      </c>
      <c r="M25">
        <f t="shared" si="6"/>
        <v>50.217281527309275</v>
      </c>
      <c r="N25">
        <f t="shared" si="2"/>
        <v>50.04570366644543</v>
      </c>
      <c r="O25">
        <f t="shared" si="2"/>
        <v>119.1517236802847</v>
      </c>
      <c r="P25">
        <f t="shared" si="3"/>
        <v>49.805032131576084</v>
      </c>
      <c r="Q25" s="21"/>
    </row>
    <row r="26" spans="1:17" s="22" customFormat="1" ht="23.25">
      <c r="A26" t="s">
        <v>14</v>
      </c>
      <c r="B26">
        <v>460485000</v>
      </c>
      <c r="C26">
        <v>40720</v>
      </c>
      <c r="D26">
        <f t="shared" si="8"/>
        <v>437460750</v>
      </c>
      <c r="E26">
        <v>243034990.57</v>
      </c>
      <c r="F26">
        <v>496569573.73</v>
      </c>
      <c r="G26">
        <v>313</v>
      </c>
      <c r="H26">
        <v>31391</v>
      </c>
      <c r="I26">
        <v>496569573.73</v>
      </c>
      <c r="J26">
        <v>313</v>
      </c>
      <c r="K26">
        <v>479067723.62</v>
      </c>
      <c r="L26">
        <v>364983449.82</v>
      </c>
      <c r="M26">
        <f t="shared" si="6"/>
        <v>107.83621045853829</v>
      </c>
      <c r="N26">
        <f t="shared" si="2"/>
        <v>109.51101867310382</v>
      </c>
      <c r="O26">
        <f t="shared" si="2"/>
        <v>150.177325892041</v>
      </c>
      <c r="P26">
        <f t="shared" si="3"/>
        <v>77.08988212180746</v>
      </c>
      <c r="Q26" s="21"/>
    </row>
    <row r="27" spans="1:17" s="22" customFormat="1" ht="23.25">
      <c r="A27" t="s">
        <v>21</v>
      </c>
      <c r="B27">
        <f>SUM(B28:B32)</f>
        <v>2111995056</v>
      </c>
      <c r="C27">
        <f>SUM(C28:C32)</f>
        <v>55200</v>
      </c>
      <c r="D27">
        <f>SUM(D28:D32)</f>
        <v>2006395303.2</v>
      </c>
      <c r="E27">
        <f>SUM(E28:E32)</f>
        <v>1525813357.6699998</v>
      </c>
      <c r="F27">
        <f>SUM(F28:F32)</f>
        <v>3138578646.1</v>
      </c>
      <c r="G27">
        <f aca="true" t="shared" si="9" ref="G27:L27">SUM(G28:G32)</f>
        <v>1235</v>
      </c>
      <c r="H27">
        <f t="shared" si="9"/>
        <v>56040</v>
      </c>
      <c r="I27">
        <f>SUM(I28:I32)</f>
        <v>3138578646.1</v>
      </c>
      <c r="J27">
        <f t="shared" si="9"/>
        <v>1235</v>
      </c>
      <c r="K27">
        <f t="shared" si="9"/>
        <v>3115868100.2699995</v>
      </c>
      <c r="L27">
        <f t="shared" si="9"/>
        <v>1816595324.7</v>
      </c>
      <c r="M27">
        <f t="shared" si="6"/>
        <v>148.6072913468032</v>
      </c>
      <c r="N27">
        <f t="shared" si="2"/>
        <v>155.2968198889073</v>
      </c>
      <c r="O27">
        <f t="shared" si="2"/>
        <v>119.05750566203197</v>
      </c>
      <c r="P27">
        <f t="shared" si="3"/>
        <v>101.52173913043478</v>
      </c>
      <c r="Q27" s="21"/>
    </row>
    <row r="28" spans="1:17" s="22" customFormat="1" ht="23.25">
      <c r="A28" t="s">
        <v>27</v>
      </c>
      <c r="B28">
        <v>336362000</v>
      </c>
      <c r="C28">
        <v>5500</v>
      </c>
      <c r="D28">
        <f>+B28*0.95</f>
        <v>319543900</v>
      </c>
      <c r="E28">
        <v>468233999.99</v>
      </c>
      <c r="F28">
        <v>742595703.97</v>
      </c>
      <c r="G28">
        <v>149</v>
      </c>
      <c r="H28">
        <v>7240</v>
      </c>
      <c r="I28">
        <v>742595703.97</v>
      </c>
      <c r="J28">
        <v>149</v>
      </c>
      <c r="K28">
        <v>686694466.0500001</v>
      </c>
      <c r="L28">
        <v>417696606.19</v>
      </c>
      <c r="M28">
        <f t="shared" si="6"/>
        <v>220.7727698045558</v>
      </c>
      <c r="N28">
        <f t="shared" si="2"/>
        <v>214.89831789935593</v>
      </c>
      <c r="O28">
        <f t="shared" si="2"/>
        <v>89.20680817687752</v>
      </c>
      <c r="P28">
        <f t="shared" si="3"/>
        <v>131.63636363636363</v>
      </c>
      <c r="Q28" s="21"/>
    </row>
    <row r="29" spans="1:17" s="22" customFormat="1" ht="23.25">
      <c r="A29" t="s">
        <v>26</v>
      </c>
      <c r="B29">
        <v>257482405</v>
      </c>
      <c r="C29">
        <v>5586</v>
      </c>
      <c r="D29">
        <f>+B29*0.95</f>
        <v>244608284.75</v>
      </c>
      <c r="E29">
        <v>254009213</v>
      </c>
      <c r="F29">
        <v>268571243.13</v>
      </c>
      <c r="G29">
        <v>167</v>
      </c>
      <c r="H29">
        <v>3543</v>
      </c>
      <c r="I29">
        <v>268571243.13</v>
      </c>
      <c r="J29">
        <v>167</v>
      </c>
      <c r="K29">
        <v>258526043.87</v>
      </c>
      <c r="L29">
        <v>221728461.23</v>
      </c>
      <c r="M29">
        <f t="shared" si="6"/>
        <v>104.30663917792751</v>
      </c>
      <c r="N29">
        <f t="shared" si="2"/>
        <v>105.68981509936368</v>
      </c>
      <c r="O29">
        <f t="shared" si="2"/>
        <v>87.29150356841583</v>
      </c>
      <c r="P29">
        <f t="shared" si="3"/>
        <v>63.4264232008593</v>
      </c>
      <c r="Q29" s="21"/>
    </row>
    <row r="30" spans="1:17" s="22" customFormat="1" ht="23.25">
      <c r="A30" t="s">
        <v>31</v>
      </c>
      <c r="B30">
        <v>47618050</v>
      </c>
      <c r="C30">
        <v>1000</v>
      </c>
      <c r="D30">
        <f>+B30*0.95</f>
        <v>45237147.5</v>
      </c>
      <c r="E30">
        <v>41793329.66</v>
      </c>
      <c r="F30">
        <v>170959823</v>
      </c>
      <c r="G30">
        <v>63</v>
      </c>
      <c r="H30">
        <v>1421</v>
      </c>
      <c r="I30">
        <v>170959823</v>
      </c>
      <c r="J30">
        <v>63</v>
      </c>
      <c r="K30">
        <v>170642646.62</v>
      </c>
      <c r="L30">
        <v>59346016.32</v>
      </c>
      <c r="M30">
        <f t="shared" si="6"/>
        <v>359.02314983498906</v>
      </c>
      <c r="N30">
        <f t="shared" si="2"/>
        <v>377.2179636658125</v>
      </c>
      <c r="O30">
        <f t="shared" si="2"/>
        <v>141.9987754093676</v>
      </c>
      <c r="P30">
        <f t="shared" si="3"/>
        <v>142.1</v>
      </c>
      <c r="Q30" s="21"/>
    </row>
    <row r="31" spans="1:17" s="22" customFormat="1" ht="23.25">
      <c r="A31" t="s">
        <v>24</v>
      </c>
      <c r="B31">
        <v>235682601</v>
      </c>
      <c r="C31">
        <v>6854</v>
      </c>
      <c r="D31">
        <f>+B31*0.95</f>
        <v>223898470.95</v>
      </c>
      <c r="E31">
        <v>158731006.45999998</v>
      </c>
      <c r="F31">
        <v>484600105</v>
      </c>
      <c r="G31">
        <v>381</v>
      </c>
      <c r="H31">
        <v>19438</v>
      </c>
      <c r="I31">
        <v>484600105</v>
      </c>
      <c r="J31">
        <v>381</v>
      </c>
      <c r="K31">
        <v>439961023.15999997</v>
      </c>
      <c r="L31">
        <v>283556721.52000004</v>
      </c>
      <c r="M31">
        <f t="shared" si="6"/>
        <v>205.6155621772012</v>
      </c>
      <c r="N31">
        <f t="shared" si="2"/>
        <v>196.50023570650026</v>
      </c>
      <c r="O31">
        <f t="shared" si="2"/>
        <v>178.63978049648165</v>
      </c>
      <c r="P31">
        <f t="shared" si="3"/>
        <v>283.60081704114384</v>
      </c>
      <c r="Q31" s="21"/>
    </row>
    <row r="32" spans="1:17" s="22" customFormat="1" ht="23.25">
      <c r="A32" t="s">
        <v>22</v>
      </c>
      <c r="B32">
        <v>1234850000</v>
      </c>
      <c r="C32">
        <v>36260</v>
      </c>
      <c r="D32">
        <f>+B32*0.95</f>
        <v>1173107500</v>
      </c>
      <c r="E32">
        <v>603045808.56</v>
      </c>
      <c r="F32">
        <v>1471851771</v>
      </c>
      <c r="G32">
        <v>475</v>
      </c>
      <c r="H32">
        <v>24398</v>
      </c>
      <c r="I32">
        <v>1471851771</v>
      </c>
      <c r="J32">
        <v>475</v>
      </c>
      <c r="K32">
        <v>1560043920.57</v>
      </c>
      <c r="L32">
        <v>834267519.44</v>
      </c>
      <c r="M32">
        <f t="shared" si="6"/>
        <v>119.19275790581851</v>
      </c>
      <c r="N32">
        <f t="shared" si="2"/>
        <v>132.98388430472056</v>
      </c>
      <c r="O32">
        <f t="shared" si="2"/>
        <v>138.3423129052384</v>
      </c>
      <c r="P32">
        <f t="shared" si="3"/>
        <v>67.28626585769443</v>
      </c>
      <c r="Q32" s="21"/>
    </row>
    <row r="33" spans="1:17" s="22" customFormat="1" ht="23.25">
      <c r="A33" t="s">
        <v>28</v>
      </c>
      <c r="B33">
        <f>SUM(B34:B38)</f>
        <v>1359528847</v>
      </c>
      <c r="C33">
        <f>SUM(C34:C38)</f>
        <v>68175</v>
      </c>
      <c r="D33">
        <f>SUM(D34:D38)</f>
        <v>1291552404.65</v>
      </c>
      <c r="E33">
        <f>SUM(E34:E38)</f>
        <v>962878716.75</v>
      </c>
      <c r="F33">
        <f>SUM(F34:F38)</f>
        <v>1314697560.57</v>
      </c>
      <c r="G33">
        <f aca="true" t="shared" si="10" ref="G33:L33">SUM(G34:G38)</f>
        <v>1183</v>
      </c>
      <c r="H33">
        <f t="shared" si="10"/>
        <v>52429</v>
      </c>
      <c r="I33">
        <f>SUM(I34:I38)</f>
        <v>1314697560.57</v>
      </c>
      <c r="J33">
        <f t="shared" si="10"/>
        <v>1188</v>
      </c>
      <c r="K33">
        <f t="shared" si="10"/>
        <v>1216909993.59</v>
      </c>
      <c r="L33">
        <f t="shared" si="10"/>
        <v>897490137.16</v>
      </c>
      <c r="M33">
        <f t="shared" si="6"/>
        <v>96.70243948637597</v>
      </c>
      <c r="N33">
        <f t="shared" si="2"/>
        <v>94.22072145185409</v>
      </c>
      <c r="O33">
        <f t="shared" si="2"/>
        <v>93.20905338829112</v>
      </c>
      <c r="P33">
        <f t="shared" si="3"/>
        <v>76.9035570223689</v>
      </c>
      <c r="Q33" s="21"/>
    </row>
    <row r="34" spans="1:17" s="22" customFormat="1" ht="23.25">
      <c r="A34" t="s">
        <v>29</v>
      </c>
      <c r="B34">
        <v>132434999</v>
      </c>
      <c r="C34">
        <v>679</v>
      </c>
      <c r="D34">
        <f>+B34*0.95</f>
        <v>125813249.05</v>
      </c>
      <c r="E34">
        <v>85731951.94</v>
      </c>
      <c r="F34">
        <v>76292020</v>
      </c>
      <c r="G34">
        <v>122</v>
      </c>
      <c r="H34">
        <v>823</v>
      </c>
      <c r="I34">
        <v>76292020</v>
      </c>
      <c r="J34">
        <v>122</v>
      </c>
      <c r="K34">
        <v>76798273.82</v>
      </c>
      <c r="L34">
        <v>74660598.96000001</v>
      </c>
      <c r="M34">
        <f t="shared" si="6"/>
        <v>57.60714356180121</v>
      </c>
      <c r="N34">
        <f t="shared" si="2"/>
        <v>61.04148362743518</v>
      </c>
      <c r="O34">
        <f t="shared" si="2"/>
        <v>87.08608315864738</v>
      </c>
      <c r="P34">
        <f t="shared" si="3"/>
        <v>121.20765832106038</v>
      </c>
      <c r="Q34" s="21"/>
    </row>
    <row r="35" spans="1:17" s="22" customFormat="1" ht="23.25">
      <c r="A35" t="s">
        <v>50</v>
      </c>
      <c r="B35">
        <v>237794000</v>
      </c>
      <c r="C35">
        <v>20367</v>
      </c>
      <c r="D35">
        <f>+B35*0.95</f>
        <v>225904300</v>
      </c>
      <c r="E35">
        <v>89750983.22</v>
      </c>
      <c r="F35">
        <v>290447115.07</v>
      </c>
      <c r="G35">
        <v>329</v>
      </c>
      <c r="H35">
        <v>22272</v>
      </c>
      <c r="I35">
        <v>290447115.07</v>
      </c>
      <c r="J35">
        <v>329</v>
      </c>
      <c r="K35">
        <v>269263421.79999995</v>
      </c>
      <c r="L35">
        <v>135290500.29</v>
      </c>
      <c r="M35">
        <f t="shared" si="6"/>
        <v>122.14232279620174</v>
      </c>
      <c r="N35">
        <f t="shared" si="2"/>
        <v>119.19357967068353</v>
      </c>
      <c r="O35">
        <f t="shared" si="2"/>
        <v>150.7398531316056</v>
      </c>
      <c r="P35">
        <f t="shared" si="3"/>
        <v>109.35336573869495</v>
      </c>
      <c r="Q35" s="21"/>
    </row>
    <row r="36" spans="1:17" s="22" customFormat="1" ht="23.25">
      <c r="A36" t="s">
        <v>32</v>
      </c>
      <c r="B36">
        <v>180752826</v>
      </c>
      <c r="C36">
        <v>6373</v>
      </c>
      <c r="D36">
        <f>+B36*0.95</f>
        <v>171715184.7</v>
      </c>
      <c r="E36">
        <v>166533838.58999997</v>
      </c>
      <c r="F36">
        <v>226934439</v>
      </c>
      <c r="G36">
        <v>292</v>
      </c>
      <c r="H36">
        <v>3892</v>
      </c>
      <c r="I36">
        <v>226934439</v>
      </c>
      <c r="J36">
        <v>292</v>
      </c>
      <c r="K36">
        <v>185789789.56</v>
      </c>
      <c r="L36">
        <v>159210792.17000002</v>
      </c>
      <c r="M36">
        <f t="shared" si="6"/>
        <v>125.5495938968058</v>
      </c>
      <c r="N36">
        <f t="shared" si="2"/>
        <v>108.19648238132783</v>
      </c>
      <c r="O36">
        <f t="shared" si="2"/>
        <v>95.60266761277927</v>
      </c>
      <c r="P36">
        <f t="shared" si="3"/>
        <v>61.07013965165542</v>
      </c>
      <c r="Q36" s="21"/>
    </row>
    <row r="37" spans="1:17" s="22" customFormat="1" ht="23.25">
      <c r="A37" t="s">
        <v>90</v>
      </c>
      <c r="B37">
        <v>639265222</v>
      </c>
      <c r="C37">
        <v>27052</v>
      </c>
      <c r="D37">
        <f>+B37*0.95</f>
        <v>607301960.9</v>
      </c>
      <c r="E37">
        <v>521417454</v>
      </c>
      <c r="F37">
        <v>598748343.5</v>
      </c>
      <c r="G37">
        <v>238</v>
      </c>
      <c r="H37">
        <v>18647</v>
      </c>
      <c r="I37">
        <v>598748343.5</v>
      </c>
      <c r="J37">
        <v>243</v>
      </c>
      <c r="K37">
        <v>579328716.4</v>
      </c>
      <c r="L37">
        <v>426473547.71</v>
      </c>
      <c r="M37">
        <f t="shared" si="6"/>
        <v>93.66196109132306</v>
      </c>
      <c r="N37">
        <f t="shared" si="2"/>
        <v>95.39384913914247</v>
      </c>
      <c r="O37">
        <f t="shared" si="2"/>
        <v>81.79119138386189</v>
      </c>
      <c r="P37">
        <f t="shared" si="3"/>
        <v>68.93020848735767</v>
      </c>
      <c r="Q37" s="21"/>
    </row>
    <row r="38" spans="1:17" s="22" customFormat="1" ht="23.25">
      <c r="A38" t="s">
        <v>30</v>
      </c>
      <c r="B38">
        <v>169281800</v>
      </c>
      <c r="C38">
        <v>13704</v>
      </c>
      <c r="D38">
        <f>+B38*0.95</f>
        <v>160817710</v>
      </c>
      <c r="E38">
        <v>99444489</v>
      </c>
      <c r="F38">
        <v>122275643</v>
      </c>
      <c r="G38">
        <v>202</v>
      </c>
      <c r="H38">
        <v>6795</v>
      </c>
      <c r="I38">
        <v>122275643</v>
      </c>
      <c r="J38">
        <v>202</v>
      </c>
      <c r="K38">
        <v>105729792.00999999</v>
      </c>
      <c r="L38">
        <v>101854698.03</v>
      </c>
      <c r="M38">
        <f t="shared" si="6"/>
        <v>72.2320078118262</v>
      </c>
      <c r="N38">
        <f>K38/D42*100</f>
        <v>84.64603354495362</v>
      </c>
      <c r="O38">
        <f>L38/E38*100</f>
        <v>102.42367279900246</v>
      </c>
      <c r="P38">
        <f t="shared" si="3"/>
        <v>49.58406304728547</v>
      </c>
      <c r="Q38" s="21"/>
    </row>
    <row r="39" spans="1:17" s="22" customFormat="1" ht="23.25">
      <c r="A39" t="s">
        <v>47</v>
      </c>
      <c r="B39">
        <f>SUM(B40:B44)</f>
        <v>1956610855</v>
      </c>
      <c r="C39">
        <f>SUM(C40:C44)</f>
        <v>90619</v>
      </c>
      <c r="D39">
        <f>SUM(D40:D44)</f>
        <v>1858780312.25</v>
      </c>
      <c r="E39">
        <f>SUM(E40:E44)</f>
        <v>1307164077.77</v>
      </c>
      <c r="F39">
        <f>SUM(F40:F44)</f>
        <v>1643023054.01</v>
      </c>
      <c r="G39">
        <f aca="true" t="shared" si="11" ref="G39:L39">SUM(G40:G44)</f>
        <v>890</v>
      </c>
      <c r="H39">
        <f t="shared" si="11"/>
        <v>113716</v>
      </c>
      <c r="I39">
        <f>SUM(I40:I44)</f>
        <v>1643023054.01</v>
      </c>
      <c r="J39">
        <f t="shared" si="11"/>
        <v>890</v>
      </c>
      <c r="K39">
        <f t="shared" si="11"/>
        <v>1506568607.6200001</v>
      </c>
      <c r="L39">
        <f t="shared" si="11"/>
        <v>1285648821.09</v>
      </c>
      <c r="M39">
        <f t="shared" si="6"/>
        <v>83.97290906422984</v>
      </c>
      <c r="N39">
        <f>K39/D39*100</f>
        <v>81.05146141753256</v>
      </c>
      <c r="O39">
        <f>L39/E39*100</f>
        <v>98.35405080005681</v>
      </c>
      <c r="P39">
        <f t="shared" si="3"/>
        <v>125.48803231110472</v>
      </c>
      <c r="Q39" s="21"/>
    </row>
    <row r="40" spans="1:17" s="22" customFormat="1" ht="23.25">
      <c r="A40" t="s">
        <v>8</v>
      </c>
      <c r="B40">
        <v>313597500</v>
      </c>
      <c r="C40">
        <v>5385</v>
      </c>
      <c r="D40">
        <f>+B40*0.95</f>
        <v>297917625</v>
      </c>
      <c r="E40">
        <v>301780000</v>
      </c>
      <c r="F40">
        <v>382133670.62</v>
      </c>
      <c r="G40">
        <v>197</v>
      </c>
      <c r="H40">
        <v>61184</v>
      </c>
      <c r="I40">
        <v>382133670.62</v>
      </c>
      <c r="J40">
        <v>197</v>
      </c>
      <c r="K40">
        <v>363657476.70000005</v>
      </c>
      <c r="L40">
        <v>317147922.27</v>
      </c>
      <c r="M40">
        <f t="shared" si="6"/>
        <v>121.85482046891319</v>
      </c>
      <c r="N40">
        <f>K40/D40*100</f>
        <v>122.06645266455787</v>
      </c>
      <c r="O40">
        <f>L40/E40*100</f>
        <v>105.09242569752799</v>
      </c>
      <c r="P40">
        <f t="shared" si="3"/>
        <v>1136.19312906221</v>
      </c>
      <c r="Q40" s="21"/>
    </row>
    <row r="41" spans="1:17" s="22" customFormat="1" ht="23.25">
      <c r="A41" t="s">
        <v>23</v>
      </c>
      <c r="B41">
        <v>154300000</v>
      </c>
      <c r="C41">
        <v>3665</v>
      </c>
      <c r="D41">
        <f>+B41*0.95</f>
        <v>146585000</v>
      </c>
      <c r="E41">
        <v>155713210</v>
      </c>
      <c r="F41">
        <v>418384028</v>
      </c>
      <c r="G41">
        <v>160</v>
      </c>
      <c r="H41">
        <v>12099</v>
      </c>
      <c r="I41">
        <v>418384028</v>
      </c>
      <c r="J41">
        <v>160</v>
      </c>
      <c r="K41">
        <v>386586881.84000003</v>
      </c>
      <c r="L41">
        <v>179278854.05</v>
      </c>
      <c r="M41">
        <f t="shared" si="6"/>
        <v>271.14972650680494</v>
      </c>
      <c r="N41">
        <f>K41/D41*100</f>
        <v>263.72881388955216</v>
      </c>
      <c r="O41">
        <f>L41/E41*100</f>
        <v>115.13400439821389</v>
      </c>
      <c r="P41">
        <f t="shared" si="3"/>
        <v>330.12278308321964</v>
      </c>
      <c r="Q41" s="21"/>
    </row>
    <row r="42" spans="1:17" s="22" customFormat="1" ht="23.25">
      <c r="A42" t="s">
        <v>65</v>
      </c>
      <c r="B42">
        <v>131482260</v>
      </c>
      <c r="C42">
        <v>3845</v>
      </c>
      <c r="D42">
        <f>+B42*0.95</f>
        <v>124908147</v>
      </c>
      <c r="E42">
        <v>132121881</v>
      </c>
      <c r="F42">
        <v>92562543.87</v>
      </c>
      <c r="G42">
        <v>147</v>
      </c>
      <c r="H42">
        <v>4522</v>
      </c>
      <c r="I42">
        <v>92562543.87</v>
      </c>
      <c r="J42">
        <v>147</v>
      </c>
      <c r="K42">
        <v>95882804.58999999</v>
      </c>
      <c r="L42">
        <v>120652840.49000001</v>
      </c>
      <c r="M42">
        <f t="shared" si="6"/>
        <v>70.39926441027102</v>
      </c>
      <c r="N42">
        <f aca="true" t="shared" si="12" ref="N42:O44">K42/D42*100</f>
        <v>76.76265071004535</v>
      </c>
      <c r="O42">
        <f t="shared" si="12"/>
        <v>91.31934814794228</v>
      </c>
      <c r="P42">
        <f t="shared" si="3"/>
        <v>117.60728218465539</v>
      </c>
      <c r="Q42" s="21"/>
    </row>
    <row r="43" spans="1:17" s="22" customFormat="1" ht="23.25">
      <c r="A43" t="s">
        <v>25</v>
      </c>
      <c r="B43">
        <v>245211095</v>
      </c>
      <c r="C43">
        <v>9724</v>
      </c>
      <c r="D43">
        <f>+B43*0.95</f>
        <v>232950540.25</v>
      </c>
      <c r="E43">
        <v>254984583</v>
      </c>
      <c r="F43">
        <v>201574914</v>
      </c>
      <c r="G43">
        <v>162</v>
      </c>
      <c r="H43">
        <v>23454</v>
      </c>
      <c r="I43">
        <v>201574914</v>
      </c>
      <c r="J43">
        <v>162</v>
      </c>
      <c r="K43">
        <v>183450756.68</v>
      </c>
      <c r="L43">
        <v>188038082.95</v>
      </c>
      <c r="M43">
        <f t="shared" si="6"/>
        <v>82.2046465719669</v>
      </c>
      <c r="N43">
        <f>K43/D43*100</f>
        <v>78.75094708221009</v>
      </c>
      <c r="O43">
        <f>L43/E43*100</f>
        <v>73.74488321515501</v>
      </c>
      <c r="P43">
        <f t="shared" si="3"/>
        <v>241.1970382558618</v>
      </c>
      <c r="Q43" s="21"/>
    </row>
    <row r="44" spans="1:17" s="22" customFormat="1" ht="23.25">
      <c r="A44" t="s">
        <v>15</v>
      </c>
      <c r="B44">
        <v>1112020000</v>
      </c>
      <c r="C44">
        <v>68000</v>
      </c>
      <c r="D44">
        <f>+B44*0.95</f>
        <v>1056419000</v>
      </c>
      <c r="E44">
        <v>462564403.77</v>
      </c>
      <c r="F44">
        <v>548367897.52</v>
      </c>
      <c r="G44">
        <v>224</v>
      </c>
      <c r="H44">
        <v>12457</v>
      </c>
      <c r="I44">
        <v>548367897.52</v>
      </c>
      <c r="J44">
        <v>224</v>
      </c>
      <c r="K44">
        <v>476990687.80999994</v>
      </c>
      <c r="L44">
        <v>480531121.33</v>
      </c>
      <c r="M44">
        <f t="shared" si="6"/>
        <v>49.312772928544454</v>
      </c>
      <c r="N44">
        <f t="shared" si="12"/>
        <v>45.15165742096649</v>
      </c>
      <c r="O44">
        <f t="shared" si="12"/>
        <v>103.88415481467388</v>
      </c>
      <c r="P44">
        <f t="shared" si="3"/>
        <v>18.319117647058825</v>
      </c>
      <c r="Q44" s="21"/>
    </row>
    <row r="45" spans="1:17" ht="23.25">
      <c r="A45" t="s">
        <v>91</v>
      </c>
      <c r="B45">
        <f aca="true" t="shared" si="13" ref="B45:L45">+B7+B13+B20+B27+B33+B39</f>
        <v>9731326067</v>
      </c>
      <c r="C45">
        <f t="shared" si="13"/>
        <v>470189</v>
      </c>
      <c r="D45">
        <f t="shared" si="13"/>
        <v>9244759763.65</v>
      </c>
      <c r="E45">
        <f t="shared" si="13"/>
        <v>7026024413.9</v>
      </c>
      <c r="F45">
        <f t="shared" si="13"/>
        <v>10633082142.939999</v>
      </c>
      <c r="G45">
        <f t="shared" si="13"/>
        <v>7475</v>
      </c>
      <c r="H45">
        <f t="shared" si="13"/>
        <v>429137</v>
      </c>
      <c r="I45">
        <f t="shared" si="13"/>
        <v>10631992219.76</v>
      </c>
      <c r="J45">
        <f t="shared" si="13"/>
        <v>7509</v>
      </c>
      <c r="K45">
        <f t="shared" si="13"/>
        <v>10379915176.97</v>
      </c>
      <c r="L45">
        <f t="shared" si="13"/>
        <v>7865027303.849999</v>
      </c>
      <c r="M45">
        <f t="shared" si="6"/>
        <v>109.25532806689378</v>
      </c>
      <c r="N45">
        <f>K45/D45*100</f>
        <v>112.2789065626495</v>
      </c>
      <c r="O45">
        <f>L45/E45*100</f>
        <v>111.94136029886477</v>
      </c>
      <c r="P45">
        <f t="shared" si="3"/>
        <v>91.26904287424844</v>
      </c>
      <c r="Q45" s="23"/>
    </row>
    <row r="46" spans="1:16" ht="23.25" customHeight="1" hidden="1">
      <c r="A46" t="s">
        <v>92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23.25" customHeight="1" hidden="1">
      <c r="A47" t="s">
        <v>93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23.25" customHeight="1" hidden="1">
      <c r="A48" t="s">
        <v>94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23.25" customHeight="1" hidden="1">
      <c r="A49" t="s">
        <v>95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23.25" customHeight="1" hidden="1">
      <c r="A50" t="s">
        <v>91</v>
      </c>
      <c r="B50">
        <f>+B45</f>
        <v>9731326067</v>
      </c>
      <c r="C50">
        <f aca="true" t="shared" si="14" ref="C50:L50">+C45</f>
        <v>470189</v>
      </c>
      <c r="D50">
        <f t="shared" si="14"/>
        <v>9244759763.65</v>
      </c>
      <c r="E50">
        <f t="shared" si="14"/>
        <v>7026024413.9</v>
      </c>
      <c r="F50">
        <f t="shared" si="14"/>
        <v>10633082142.939999</v>
      </c>
      <c r="G50">
        <f t="shared" si="14"/>
        <v>7475</v>
      </c>
      <c r="H50">
        <f t="shared" si="14"/>
        <v>429137</v>
      </c>
      <c r="I50">
        <f t="shared" si="14"/>
        <v>10631992219.76</v>
      </c>
      <c r="J50">
        <f t="shared" si="14"/>
        <v>7509</v>
      </c>
      <c r="K50">
        <f t="shared" si="14"/>
        <v>10379915176.97</v>
      </c>
      <c r="L50">
        <f t="shared" si="14"/>
        <v>7865027303.849999</v>
      </c>
      <c r="M50">
        <f>+M45</f>
        <v>109.25532806689378</v>
      </c>
      <c r="N50">
        <f>+N45</f>
        <v>112.2789065626495</v>
      </c>
      <c r="O50">
        <f>+O45</f>
        <v>111.94136029886477</v>
      </c>
      <c r="P50">
        <f>+P45</f>
        <v>91.26904287424844</v>
      </c>
    </row>
    <row r="51" spans="1:16" ht="23.25" customHeight="1" hidden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23.2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23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23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s="31" customFormat="1" ht="23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s="31" customFormat="1" ht="23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s="31" customFormat="1" ht="23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23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23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39" r:id="rId1"/>
  <headerFooter alignWithMargins="0">
    <oddFooter>&amp;LPalaneación Estratégica -  Sección de Estadística.</oddFooter>
  </headerFooter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zoomScale="75" zoomScaleNormal="75" zoomScalePageLayoutView="0" workbookViewId="0" topLeftCell="A8">
      <selection activeCell="T8" sqref="T8"/>
    </sheetView>
  </sheetViews>
  <sheetFormatPr defaultColWidth="11.421875" defaultRowHeight="12.75"/>
  <cols>
    <col min="1" max="1" width="32.421875" style="4" customWidth="1"/>
    <col min="2" max="2" width="12.421875" style="13" customWidth="1"/>
    <col min="3" max="3" width="16.7109375" style="13" customWidth="1"/>
    <col min="4" max="4" width="16.00390625" style="13" customWidth="1"/>
    <col min="5" max="5" width="14.57421875" style="13" customWidth="1"/>
    <col min="6" max="6" width="19.57421875" style="13" customWidth="1"/>
    <col min="7" max="7" width="19.421875" style="13" bestFit="1" customWidth="1"/>
    <col min="8" max="8" width="20.140625" style="13" bestFit="1" customWidth="1"/>
    <col min="9" max="9" width="11.8515625" style="13" bestFit="1" customWidth="1"/>
    <col min="10" max="10" width="12.7109375" style="13" bestFit="1" customWidth="1"/>
    <col min="11" max="11" width="12.8515625" style="13" bestFit="1" customWidth="1"/>
    <col min="12" max="12" width="12.28125" style="48" bestFit="1" customWidth="1"/>
    <col min="13" max="13" width="12.140625" style="13" bestFit="1" customWidth="1"/>
    <col min="14" max="14" width="20.00390625" style="4" bestFit="1" customWidth="1"/>
    <col min="15" max="15" width="14.8515625" style="4" hidden="1" customWidth="1"/>
    <col min="16" max="18" width="0" style="4" hidden="1" customWidth="1"/>
    <col min="19" max="16384" width="11.421875" style="4" customWidth="1"/>
  </cols>
  <sheetData>
    <row r="1" spans="1:14" ht="12.75">
      <c r="A1" t="s">
        <v>96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4" customHeight="1">
      <c r="A2" t="s">
        <v>231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/>
      <c r="B3"/>
      <c r="C3"/>
      <c r="D3"/>
      <c r="E3"/>
      <c r="F3"/>
      <c r="G3"/>
      <c r="H3"/>
      <c r="I3"/>
      <c r="J3"/>
      <c r="K3" t="s">
        <v>0</v>
      </c>
      <c r="L3"/>
      <c r="M3"/>
      <c r="N3"/>
    </row>
    <row r="4" spans="1:14" ht="15.75" customHeight="1">
      <c r="A4" t="s">
        <v>52</v>
      </c>
      <c r="B4" t="s">
        <v>0</v>
      </c>
      <c r="C4"/>
      <c r="D4" t="s">
        <v>0</v>
      </c>
      <c r="E4"/>
      <c r="F4" t="s">
        <v>0</v>
      </c>
      <c r="G4"/>
      <c r="H4" t="s">
        <v>0</v>
      </c>
      <c r="I4"/>
      <c r="J4" t="s">
        <v>0</v>
      </c>
      <c r="K4"/>
      <c r="L4" t="s">
        <v>0</v>
      </c>
      <c r="M4"/>
      <c r="N4"/>
    </row>
    <row r="5" spans="1:15" ht="15.75" customHeight="1">
      <c r="A5" t="s">
        <v>37</v>
      </c>
      <c r="B5" t="s">
        <v>97</v>
      </c>
      <c r="C5"/>
      <c r="D5" t="s">
        <v>98</v>
      </c>
      <c r="E5"/>
      <c r="F5" t="s">
        <v>99</v>
      </c>
      <c r="G5"/>
      <c r="H5" t="s">
        <v>98</v>
      </c>
      <c r="I5"/>
      <c r="J5" t="s">
        <v>100</v>
      </c>
      <c r="K5"/>
      <c r="L5" t="s">
        <v>98</v>
      </c>
      <c r="M5"/>
      <c r="N5"/>
      <c r="O5" s="6" t="s">
        <v>101</v>
      </c>
    </row>
    <row r="6" spans="1:15" ht="16.5" customHeight="1">
      <c r="A6" t="s">
        <v>44</v>
      </c>
      <c r="B6">
        <v>2022</v>
      </c>
      <c r="C6">
        <v>2023</v>
      </c>
      <c r="D6" t="s">
        <v>102</v>
      </c>
      <c r="E6" t="s">
        <v>103</v>
      </c>
      <c r="F6">
        <v>2022</v>
      </c>
      <c r="G6">
        <v>2023</v>
      </c>
      <c r="H6" t="s">
        <v>102</v>
      </c>
      <c r="I6" t="s">
        <v>103</v>
      </c>
      <c r="J6">
        <v>2022</v>
      </c>
      <c r="K6">
        <v>2023</v>
      </c>
      <c r="L6" t="s">
        <v>102</v>
      </c>
      <c r="M6" t="s">
        <v>103</v>
      </c>
      <c r="N6" t="s">
        <v>0</v>
      </c>
      <c r="O6" s="6"/>
    </row>
    <row r="7" spans="1:15" ht="21" customHeight="1">
      <c r="A7" t="s">
        <v>1</v>
      </c>
      <c r="B7">
        <f>SUM(B8:B12)</f>
        <v>1198</v>
      </c>
      <c r="C7">
        <v>1196</v>
      </c>
      <c r="D7">
        <f>+C7-B7</f>
        <v>-2</v>
      </c>
      <c r="E7">
        <f aca="true" t="shared" si="0" ref="E7:E44">D7/B7*100</f>
        <v>-0.1669449081803005</v>
      </c>
      <c r="F7">
        <f>SUM(F8:F12)</f>
        <v>1581819469.0700002</v>
      </c>
      <c r="G7">
        <v>1697827763.37</v>
      </c>
      <c r="H7">
        <f aca="true" t="shared" si="1" ref="H7:H44">G7-F7</f>
        <v>116008294.29999971</v>
      </c>
      <c r="I7">
        <f>H7/F7*100</f>
        <v>7.333851717491157</v>
      </c>
      <c r="J7">
        <f>SUM(J8:J12)</f>
        <v>30514</v>
      </c>
      <c r="K7">
        <f>SUM(K8:K12)</f>
        <v>36823</v>
      </c>
      <c r="L7">
        <f aca="true" t="shared" si="2" ref="L7:L44">K7-J7</f>
        <v>6309</v>
      </c>
      <c r="M7">
        <f aca="true" t="shared" si="3" ref="M7:M44">L7/J7*100</f>
        <v>20.67575539096808</v>
      </c>
      <c r="N7" t="s">
        <v>0</v>
      </c>
      <c r="O7" s="6" t="s">
        <v>0</v>
      </c>
    </row>
    <row r="8" spans="1:16" ht="18" customHeight="1">
      <c r="A8" t="s">
        <v>2</v>
      </c>
      <c r="B8">
        <v>443</v>
      </c>
      <c r="C8">
        <v>291</v>
      </c>
      <c r="D8">
        <f aca="true" t="shared" si="4" ref="D8:D44">C8-B8</f>
        <v>-152</v>
      </c>
      <c r="E8">
        <f t="shared" si="0"/>
        <v>-34.31151241534989</v>
      </c>
      <c r="F8">
        <v>538560437.45</v>
      </c>
      <c r="G8">
        <v>780426435.56</v>
      </c>
      <c r="H8">
        <f t="shared" si="1"/>
        <v>241865998.1099999</v>
      </c>
      <c r="I8">
        <f aca="true" t="shared" si="5" ref="I8:I44">H8/F8*100</f>
        <v>44.90972252904387</v>
      </c>
      <c r="J8">
        <v>11521</v>
      </c>
      <c r="K8">
        <v>1523</v>
      </c>
      <c r="L8">
        <f t="shared" si="2"/>
        <v>-9998</v>
      </c>
      <c r="M8">
        <f t="shared" si="3"/>
        <v>-86.78066140092005</v>
      </c>
      <c r="N8"/>
      <c r="O8" s="6" t="s">
        <v>0</v>
      </c>
      <c r="P8" s="6" t="s">
        <v>0</v>
      </c>
    </row>
    <row r="9" spans="1:16" ht="18" customHeight="1">
      <c r="A9" t="s">
        <v>49</v>
      </c>
      <c r="B9">
        <v>152</v>
      </c>
      <c r="C9">
        <v>180</v>
      </c>
      <c r="D9">
        <f t="shared" si="4"/>
        <v>28</v>
      </c>
      <c r="E9">
        <f t="shared" si="0"/>
        <v>18.421052631578945</v>
      </c>
      <c r="F9">
        <v>140582953</v>
      </c>
      <c r="G9">
        <v>89073700</v>
      </c>
      <c r="H9">
        <f t="shared" si="1"/>
        <v>-51509253</v>
      </c>
      <c r="I9">
        <f t="shared" si="5"/>
        <v>-36.63975745338057</v>
      </c>
      <c r="J9">
        <v>2054</v>
      </c>
      <c r="K9">
        <v>5746</v>
      </c>
      <c r="L9">
        <f t="shared" si="2"/>
        <v>3692</v>
      </c>
      <c r="M9">
        <f t="shared" si="3"/>
        <v>179.74683544303798</v>
      </c>
      <c r="N9"/>
      <c r="O9" s="6" t="s">
        <v>0</v>
      </c>
      <c r="P9" s="6"/>
    </row>
    <row r="10" spans="1:16" ht="18" customHeight="1">
      <c r="A10" t="s">
        <v>5</v>
      </c>
      <c r="B10">
        <v>167</v>
      </c>
      <c r="C10">
        <v>107</v>
      </c>
      <c r="D10">
        <f t="shared" si="4"/>
        <v>-60</v>
      </c>
      <c r="E10">
        <f t="shared" si="0"/>
        <v>-35.92814371257485</v>
      </c>
      <c r="F10">
        <v>132871248.12</v>
      </c>
      <c r="G10">
        <v>171069410</v>
      </c>
      <c r="H10">
        <f t="shared" si="1"/>
        <v>38198161.879999995</v>
      </c>
      <c r="I10">
        <f t="shared" si="5"/>
        <v>28.748252477843884</v>
      </c>
      <c r="J10">
        <v>2665</v>
      </c>
      <c r="K10">
        <v>3867</v>
      </c>
      <c r="L10">
        <f t="shared" si="2"/>
        <v>1202</v>
      </c>
      <c r="M10">
        <f t="shared" si="3"/>
        <v>45.10318949343339</v>
      </c>
      <c r="N10"/>
      <c r="O10" s="6" t="s">
        <v>0</v>
      </c>
      <c r="P10" s="6"/>
    </row>
    <row r="11" spans="1:16" ht="18" customHeight="1">
      <c r="A11" t="s">
        <v>4</v>
      </c>
      <c r="B11">
        <v>209</v>
      </c>
      <c r="C11">
        <v>383</v>
      </c>
      <c r="D11">
        <f t="shared" si="4"/>
        <v>174</v>
      </c>
      <c r="E11">
        <f t="shared" si="0"/>
        <v>83.25358851674642</v>
      </c>
      <c r="F11">
        <v>204779104.97000003</v>
      </c>
      <c r="G11">
        <v>270373513.08</v>
      </c>
      <c r="H11">
        <f t="shared" si="1"/>
        <v>65594408.109999955</v>
      </c>
      <c r="I11">
        <f t="shared" si="5"/>
        <v>32.03178767658423</v>
      </c>
      <c r="J11">
        <v>8475</v>
      </c>
      <c r="K11">
        <v>18458</v>
      </c>
      <c r="L11">
        <f t="shared" si="2"/>
        <v>9983</v>
      </c>
      <c r="M11">
        <f t="shared" si="3"/>
        <v>117.79351032448378</v>
      </c>
      <c r="N11"/>
      <c r="O11" s="6"/>
      <c r="P11" s="6"/>
    </row>
    <row r="12" spans="1:16" ht="18" customHeight="1">
      <c r="A12" t="s">
        <v>3</v>
      </c>
      <c r="B12">
        <v>227</v>
      </c>
      <c r="C12">
        <v>235</v>
      </c>
      <c r="D12">
        <f t="shared" si="4"/>
        <v>8</v>
      </c>
      <c r="E12">
        <f t="shared" si="0"/>
        <v>3.524229074889868</v>
      </c>
      <c r="F12">
        <v>565025725.53</v>
      </c>
      <c r="G12">
        <v>386884704.73</v>
      </c>
      <c r="H12">
        <f t="shared" si="1"/>
        <v>-178141020.79999995</v>
      </c>
      <c r="I12">
        <f t="shared" si="5"/>
        <v>-31.52794868461995</v>
      </c>
      <c r="J12">
        <v>5799</v>
      </c>
      <c r="K12">
        <v>7229</v>
      </c>
      <c r="L12">
        <f t="shared" si="2"/>
        <v>1430</v>
      </c>
      <c r="M12">
        <f t="shared" si="3"/>
        <v>24.65942403862735</v>
      </c>
      <c r="N12"/>
      <c r="O12" s="6"/>
      <c r="P12" s="6"/>
    </row>
    <row r="13" spans="1:16" ht="18" customHeight="1">
      <c r="A13" t="s">
        <v>6</v>
      </c>
      <c r="B13">
        <f>(SUM(B14:B19))</f>
        <v>1053</v>
      </c>
      <c r="C13">
        <v>1164</v>
      </c>
      <c r="D13">
        <f t="shared" si="4"/>
        <v>111</v>
      </c>
      <c r="E13">
        <f t="shared" si="0"/>
        <v>10.541310541310542</v>
      </c>
      <c r="F13">
        <f>(SUM(F14:F19))</f>
        <v>1180788367.92</v>
      </c>
      <c r="G13">
        <v>1181145731.3999999</v>
      </c>
      <c r="H13">
        <f t="shared" si="1"/>
        <v>357363.47999978065</v>
      </c>
      <c r="I13">
        <f t="shared" si="5"/>
        <v>0.030264820496943828</v>
      </c>
      <c r="J13">
        <f>SUM(J14:J19)</f>
        <v>34993</v>
      </c>
      <c r="K13">
        <f>SUM(K14:K19)</f>
        <v>27768</v>
      </c>
      <c r="L13">
        <f t="shared" si="2"/>
        <v>-7225</v>
      </c>
      <c r="M13">
        <f t="shared" si="3"/>
        <v>-20.646986540165177</v>
      </c>
      <c r="N13"/>
      <c r="O13" s="6" t="s">
        <v>0</v>
      </c>
      <c r="P13" s="6"/>
    </row>
    <row r="14" spans="1:16" ht="21" customHeight="1">
      <c r="A14" t="s">
        <v>9</v>
      </c>
      <c r="B14">
        <v>161</v>
      </c>
      <c r="C14">
        <v>139</v>
      </c>
      <c r="D14">
        <f t="shared" si="4"/>
        <v>-22</v>
      </c>
      <c r="E14">
        <f t="shared" si="0"/>
        <v>-13.664596273291925</v>
      </c>
      <c r="F14">
        <v>276682903.30999994</v>
      </c>
      <c r="G14">
        <v>263043515.93</v>
      </c>
      <c r="H14">
        <f t="shared" si="1"/>
        <v>-13639387.379999936</v>
      </c>
      <c r="I14">
        <f t="shared" si="5"/>
        <v>-4.9296097506675896</v>
      </c>
      <c r="J14">
        <v>5388</v>
      </c>
      <c r="K14">
        <v>5042</v>
      </c>
      <c r="L14">
        <f t="shared" si="2"/>
        <v>-346</v>
      </c>
      <c r="M14">
        <f t="shared" si="3"/>
        <v>-6.421677802524128</v>
      </c>
      <c r="N14"/>
      <c r="O14" s="6"/>
      <c r="P14" s="6"/>
    </row>
    <row r="15" spans="1:16" ht="18" customHeight="1">
      <c r="A15" t="s">
        <v>34</v>
      </c>
      <c r="B15">
        <v>203</v>
      </c>
      <c r="C15">
        <v>130</v>
      </c>
      <c r="D15">
        <f t="shared" si="4"/>
        <v>-73</v>
      </c>
      <c r="E15">
        <f t="shared" si="0"/>
        <v>-35.960591133004925</v>
      </c>
      <c r="F15">
        <v>211443970.5</v>
      </c>
      <c r="G15">
        <v>164888316.8</v>
      </c>
      <c r="H15">
        <f t="shared" si="1"/>
        <v>-46555653.69999999</v>
      </c>
      <c r="I15">
        <f t="shared" si="5"/>
        <v>-22.017962295122523</v>
      </c>
      <c r="J15">
        <v>12790</v>
      </c>
      <c r="K15">
        <v>5060</v>
      </c>
      <c r="L15">
        <f t="shared" si="2"/>
        <v>-7730</v>
      </c>
      <c r="M15">
        <f t="shared" si="3"/>
        <v>-60.43784206411259</v>
      </c>
      <c r="N15"/>
      <c r="O15" s="6" t="s">
        <v>0</v>
      </c>
      <c r="P15" s="6"/>
    </row>
    <row r="16" spans="1:16" ht="18" customHeight="1">
      <c r="A16" t="s">
        <v>11</v>
      </c>
      <c r="B16">
        <v>208</v>
      </c>
      <c r="C16">
        <v>188</v>
      </c>
      <c r="D16">
        <f t="shared" si="4"/>
        <v>-20</v>
      </c>
      <c r="E16">
        <f t="shared" si="0"/>
        <v>-9.615384615384617</v>
      </c>
      <c r="F16">
        <v>105013244.94999999</v>
      </c>
      <c r="G16">
        <v>105315627.07</v>
      </c>
      <c r="H16">
        <f t="shared" si="1"/>
        <v>302382.12000000477</v>
      </c>
      <c r="I16">
        <f t="shared" si="5"/>
        <v>0.28794664915266466</v>
      </c>
      <c r="J16">
        <v>3566</v>
      </c>
      <c r="K16">
        <v>1687</v>
      </c>
      <c r="L16">
        <f t="shared" si="2"/>
        <v>-1879</v>
      </c>
      <c r="M16">
        <f t="shared" si="3"/>
        <v>-52.692091979809305</v>
      </c>
      <c r="N16"/>
      <c r="O16" s="6" t="s">
        <v>0</v>
      </c>
      <c r="P16" s="6"/>
    </row>
    <row r="17" spans="1:16" ht="21" customHeight="1">
      <c r="A17" t="s">
        <v>10</v>
      </c>
      <c r="B17">
        <v>158</v>
      </c>
      <c r="C17">
        <v>200</v>
      </c>
      <c r="D17">
        <f t="shared" si="4"/>
        <v>42</v>
      </c>
      <c r="E17">
        <f t="shared" si="0"/>
        <v>26.582278481012654</v>
      </c>
      <c r="F17">
        <v>91692194</v>
      </c>
      <c r="G17">
        <v>130779810.84</v>
      </c>
      <c r="H17">
        <f t="shared" si="1"/>
        <v>39087616.84</v>
      </c>
      <c r="I17">
        <f t="shared" si="5"/>
        <v>42.629165182807164</v>
      </c>
      <c r="J17">
        <v>2957</v>
      </c>
      <c r="K17">
        <v>5681</v>
      </c>
      <c r="L17">
        <f t="shared" si="2"/>
        <v>2724</v>
      </c>
      <c r="M17">
        <f t="shared" si="3"/>
        <v>92.1203922894826</v>
      </c>
      <c r="N17"/>
      <c r="O17" s="6" t="s">
        <v>0</v>
      </c>
      <c r="P17" s="6"/>
    </row>
    <row r="18" spans="1:16" ht="18" customHeight="1">
      <c r="A18" t="s">
        <v>89</v>
      </c>
      <c r="B18">
        <v>200</v>
      </c>
      <c r="C18">
        <v>393</v>
      </c>
      <c r="D18">
        <f t="shared" si="4"/>
        <v>193</v>
      </c>
      <c r="E18">
        <f t="shared" si="0"/>
        <v>96.5</v>
      </c>
      <c r="F18">
        <v>414215599.15999997</v>
      </c>
      <c r="G18">
        <v>425079289.5</v>
      </c>
      <c r="H18">
        <f t="shared" si="1"/>
        <v>10863690.340000033</v>
      </c>
      <c r="I18">
        <f t="shared" si="5"/>
        <v>2.6227139591147295</v>
      </c>
      <c r="J18">
        <v>8426</v>
      </c>
      <c r="K18">
        <v>8145</v>
      </c>
      <c r="L18">
        <f t="shared" si="2"/>
        <v>-281</v>
      </c>
      <c r="M18">
        <f t="shared" si="3"/>
        <v>-3.3349157370045095</v>
      </c>
      <c r="N18"/>
      <c r="O18" s="6" t="s">
        <v>0</v>
      </c>
      <c r="P18" s="6"/>
    </row>
    <row r="19" spans="1:16" ht="18" customHeight="1">
      <c r="A19" t="s">
        <v>12</v>
      </c>
      <c r="B19">
        <v>123</v>
      </c>
      <c r="C19">
        <v>114</v>
      </c>
      <c r="D19">
        <f t="shared" si="4"/>
        <v>-9</v>
      </c>
      <c r="E19">
        <f t="shared" si="0"/>
        <v>-7.317073170731707</v>
      </c>
      <c r="F19">
        <v>81740456</v>
      </c>
      <c r="G19">
        <v>92039171.26</v>
      </c>
      <c r="H19">
        <f t="shared" si="1"/>
        <v>10298715.260000005</v>
      </c>
      <c r="I19">
        <f t="shared" si="5"/>
        <v>12.599287750486743</v>
      </c>
      <c r="J19">
        <v>1866</v>
      </c>
      <c r="K19">
        <v>2153</v>
      </c>
      <c r="L19">
        <f t="shared" si="2"/>
        <v>287</v>
      </c>
      <c r="M19">
        <f t="shared" si="3"/>
        <v>15.380493033226154</v>
      </c>
      <c r="N19"/>
      <c r="O19" s="6" t="s">
        <v>0</v>
      </c>
      <c r="P19" s="6"/>
    </row>
    <row r="20" spans="1:16" ht="18" customHeight="1">
      <c r="A20" t="s">
        <v>13</v>
      </c>
      <c r="B20">
        <f>(SUM(B21:B26))</f>
        <v>1751</v>
      </c>
      <c r="C20">
        <v>1807</v>
      </c>
      <c r="D20">
        <f t="shared" si="4"/>
        <v>56</v>
      </c>
      <c r="E20">
        <f t="shared" si="0"/>
        <v>3.198172472872644</v>
      </c>
      <c r="F20">
        <f>(SUM(F21:F26))</f>
        <v>1334469908.8300002</v>
      </c>
      <c r="G20">
        <v>1656719464.31</v>
      </c>
      <c r="H20">
        <f t="shared" si="1"/>
        <v>322249555.4799998</v>
      </c>
      <c r="I20">
        <f t="shared" si="5"/>
        <v>24.148132029633615</v>
      </c>
      <c r="J20">
        <f>SUM(J21:J26)</f>
        <v>127115</v>
      </c>
      <c r="K20">
        <f>SUM(K21:K26)</f>
        <v>142361</v>
      </c>
      <c r="L20">
        <f t="shared" si="2"/>
        <v>15246</v>
      </c>
      <c r="M20">
        <f t="shared" si="3"/>
        <v>11.993863824096291</v>
      </c>
      <c r="N20"/>
      <c r="O20" s="6"/>
      <c r="P20" s="6"/>
    </row>
    <row r="21" spans="1:16" ht="21" customHeight="1">
      <c r="A21" t="s">
        <v>19</v>
      </c>
      <c r="B21">
        <v>341</v>
      </c>
      <c r="C21">
        <v>402</v>
      </c>
      <c r="D21">
        <f t="shared" si="4"/>
        <v>61</v>
      </c>
      <c r="E21">
        <f t="shared" si="0"/>
        <v>17.888563049853374</v>
      </c>
      <c r="F21">
        <v>195665181</v>
      </c>
      <c r="G21">
        <v>269178866</v>
      </c>
      <c r="H21">
        <f t="shared" si="1"/>
        <v>73513685</v>
      </c>
      <c r="I21">
        <f t="shared" si="5"/>
        <v>37.571163466227546</v>
      </c>
      <c r="J21">
        <v>25493</v>
      </c>
      <c r="K21">
        <v>32706</v>
      </c>
      <c r="L21">
        <f t="shared" si="2"/>
        <v>7213</v>
      </c>
      <c r="M21">
        <f t="shared" si="3"/>
        <v>28.294041501588673</v>
      </c>
      <c r="N21"/>
      <c r="O21" s="6"/>
      <c r="P21" s="6"/>
    </row>
    <row r="22" spans="1:16" ht="18" customHeight="1">
      <c r="A22" t="s">
        <v>17</v>
      </c>
      <c r="B22">
        <v>366</v>
      </c>
      <c r="C22">
        <v>428</v>
      </c>
      <c r="D22">
        <f t="shared" si="4"/>
        <v>62</v>
      </c>
      <c r="E22">
        <f t="shared" si="0"/>
        <v>16.939890710382514</v>
      </c>
      <c r="F22">
        <v>345244443.44</v>
      </c>
      <c r="G22">
        <v>501439378.2</v>
      </c>
      <c r="H22">
        <f t="shared" si="1"/>
        <v>156194934.76</v>
      </c>
      <c r="I22">
        <f t="shared" si="5"/>
        <v>45.241838855878676</v>
      </c>
      <c r="J22">
        <v>33087</v>
      </c>
      <c r="K22">
        <v>46966</v>
      </c>
      <c r="L22">
        <f t="shared" si="2"/>
        <v>13879</v>
      </c>
      <c r="M22">
        <f t="shared" si="3"/>
        <v>41.946988243116635</v>
      </c>
      <c r="N22"/>
      <c r="O22" s="6"/>
      <c r="P22" s="6"/>
    </row>
    <row r="23" spans="1:16" ht="18" customHeight="1">
      <c r="A23" t="s">
        <v>18</v>
      </c>
      <c r="B23">
        <v>163</v>
      </c>
      <c r="C23">
        <v>178</v>
      </c>
      <c r="D23">
        <f t="shared" si="4"/>
        <v>15</v>
      </c>
      <c r="E23">
        <f t="shared" si="0"/>
        <v>9.202453987730062</v>
      </c>
      <c r="F23">
        <v>60672718.8</v>
      </c>
      <c r="G23">
        <v>68874828.28</v>
      </c>
      <c r="H23">
        <f t="shared" si="1"/>
        <v>8202109.480000004</v>
      </c>
      <c r="I23">
        <f t="shared" si="5"/>
        <v>13.518612058637473</v>
      </c>
      <c r="J23">
        <v>4810</v>
      </c>
      <c r="K23">
        <v>2578</v>
      </c>
      <c r="L23">
        <f t="shared" si="2"/>
        <v>-2232</v>
      </c>
      <c r="M23">
        <f t="shared" si="3"/>
        <v>-46.4033264033264</v>
      </c>
      <c r="N23"/>
      <c r="O23" s="6"/>
      <c r="P23" s="6"/>
    </row>
    <row r="24" spans="1:16" ht="18" customHeight="1">
      <c r="A24" t="s">
        <v>64</v>
      </c>
      <c r="B24">
        <v>150</v>
      </c>
      <c r="C24">
        <v>172</v>
      </c>
      <c r="D24">
        <f t="shared" si="4"/>
        <v>22</v>
      </c>
      <c r="E24">
        <f t="shared" si="0"/>
        <v>14.666666666666666</v>
      </c>
      <c r="F24">
        <v>148974567</v>
      </c>
      <c r="G24">
        <v>161809011</v>
      </c>
      <c r="H24">
        <f t="shared" si="1"/>
        <v>12834444</v>
      </c>
      <c r="I24">
        <f t="shared" si="5"/>
        <v>8.61519134336534</v>
      </c>
      <c r="J24">
        <v>8264</v>
      </c>
      <c r="K24">
        <v>5857</v>
      </c>
      <c r="L24">
        <f t="shared" si="2"/>
        <v>-2407</v>
      </c>
      <c r="M24">
        <f t="shared" si="3"/>
        <v>-29.126331074540175</v>
      </c>
      <c r="N24"/>
      <c r="O24" s="6"/>
      <c r="P24" s="6"/>
    </row>
    <row r="25" spans="1:16" ht="18" customHeight="1">
      <c r="A25" t="s">
        <v>16</v>
      </c>
      <c r="B25">
        <v>363</v>
      </c>
      <c r="C25">
        <v>314</v>
      </c>
      <c r="D25">
        <f t="shared" si="4"/>
        <v>-49</v>
      </c>
      <c r="E25">
        <f t="shared" si="0"/>
        <v>-13.498622589531681</v>
      </c>
      <c r="F25">
        <v>187808431.01</v>
      </c>
      <c r="G25">
        <v>158847807.1</v>
      </c>
      <c r="H25">
        <f t="shared" si="1"/>
        <v>-28960623.909999996</v>
      </c>
      <c r="I25">
        <f t="shared" si="5"/>
        <v>-15.420300225210854</v>
      </c>
      <c r="J25">
        <v>26580</v>
      </c>
      <c r="K25">
        <v>22863</v>
      </c>
      <c r="L25">
        <f t="shared" si="2"/>
        <v>-3717</v>
      </c>
      <c r="M25">
        <f t="shared" si="3"/>
        <v>-13.984198645598195</v>
      </c>
      <c r="N25"/>
      <c r="O25" s="6"/>
      <c r="P25" s="6"/>
    </row>
    <row r="26" spans="1:16" ht="18" customHeight="1">
      <c r="A26" t="s">
        <v>14</v>
      </c>
      <c r="B26">
        <v>368</v>
      </c>
      <c r="C26">
        <v>313</v>
      </c>
      <c r="D26">
        <f t="shared" si="4"/>
        <v>-55</v>
      </c>
      <c r="E26">
        <f t="shared" si="0"/>
        <v>-14.945652173913043</v>
      </c>
      <c r="F26">
        <v>396104567.5800001</v>
      </c>
      <c r="G26">
        <v>496569573.73</v>
      </c>
      <c r="H26">
        <f t="shared" si="1"/>
        <v>100465006.14999992</v>
      </c>
      <c r="I26">
        <f t="shared" si="5"/>
        <v>25.363253638752674</v>
      </c>
      <c r="J26">
        <v>28881</v>
      </c>
      <c r="K26">
        <v>31391</v>
      </c>
      <c r="L26">
        <f t="shared" si="2"/>
        <v>2510</v>
      </c>
      <c r="M26">
        <f t="shared" si="3"/>
        <v>8.690834804889027</v>
      </c>
      <c r="N26"/>
      <c r="O26" s="6"/>
      <c r="P26" s="6"/>
    </row>
    <row r="27" spans="1:16" ht="18" customHeight="1">
      <c r="A27" t="s">
        <v>21</v>
      </c>
      <c r="B27">
        <f>(SUM(B28:B32))</f>
        <v>1459</v>
      </c>
      <c r="C27">
        <v>1235</v>
      </c>
      <c r="D27">
        <f t="shared" si="4"/>
        <v>-224</v>
      </c>
      <c r="E27">
        <f t="shared" si="0"/>
        <v>-15.352981494174092</v>
      </c>
      <c r="F27">
        <f>(SUM(F28:F32))</f>
        <v>2682786072.34</v>
      </c>
      <c r="G27">
        <v>3138578646.1</v>
      </c>
      <c r="H27">
        <f t="shared" si="1"/>
        <v>455792573.75999975</v>
      </c>
      <c r="I27">
        <f t="shared" si="5"/>
        <v>16.9895236321413</v>
      </c>
      <c r="J27">
        <f>SUM(J28:J32)</f>
        <v>53897</v>
      </c>
      <c r="K27">
        <f>SUM(K28:K32)</f>
        <v>56040</v>
      </c>
      <c r="L27">
        <f t="shared" si="2"/>
        <v>2143</v>
      </c>
      <c r="M27">
        <f t="shared" si="3"/>
        <v>3.9761025660055296</v>
      </c>
      <c r="N27"/>
      <c r="O27" s="6"/>
      <c r="P27" s="6"/>
    </row>
    <row r="28" spans="1:16" ht="21" customHeight="1">
      <c r="A28" t="s">
        <v>27</v>
      </c>
      <c r="B28">
        <v>254</v>
      </c>
      <c r="C28">
        <v>149</v>
      </c>
      <c r="D28">
        <f t="shared" si="4"/>
        <v>-105</v>
      </c>
      <c r="E28">
        <f t="shared" si="0"/>
        <v>-41.338582677165356</v>
      </c>
      <c r="F28">
        <v>551782629.0899999</v>
      </c>
      <c r="G28">
        <v>742595703.97</v>
      </c>
      <c r="H28">
        <f t="shared" si="1"/>
        <v>190813074.8800001</v>
      </c>
      <c r="I28">
        <f t="shared" si="5"/>
        <v>34.581203687888674</v>
      </c>
      <c r="J28">
        <v>5934</v>
      </c>
      <c r="K28">
        <v>7240</v>
      </c>
      <c r="L28">
        <f t="shared" si="2"/>
        <v>1306</v>
      </c>
      <c r="M28">
        <f t="shared" si="3"/>
        <v>22.0087630603303</v>
      </c>
      <c r="N28"/>
      <c r="O28" s="6"/>
      <c r="P28" s="6"/>
    </row>
    <row r="29" spans="1:16" ht="18" customHeight="1">
      <c r="A29" t="s">
        <v>26</v>
      </c>
      <c r="B29">
        <v>205</v>
      </c>
      <c r="C29">
        <v>167</v>
      </c>
      <c r="D29">
        <f t="shared" si="4"/>
        <v>-38</v>
      </c>
      <c r="E29">
        <f t="shared" si="0"/>
        <v>-18.536585365853657</v>
      </c>
      <c r="F29">
        <v>201770127.2</v>
      </c>
      <c r="G29">
        <v>268571243.13</v>
      </c>
      <c r="H29">
        <f t="shared" si="1"/>
        <v>66801115.93000001</v>
      </c>
      <c r="I29">
        <f t="shared" si="5"/>
        <v>33.10753522189384</v>
      </c>
      <c r="J29">
        <v>6247</v>
      </c>
      <c r="K29">
        <v>3543</v>
      </c>
      <c r="L29">
        <f t="shared" si="2"/>
        <v>-2704</v>
      </c>
      <c r="M29">
        <f t="shared" si="3"/>
        <v>-43.28477669281255</v>
      </c>
      <c r="N29"/>
      <c r="O29" s="6"/>
      <c r="P29" s="6"/>
    </row>
    <row r="30" spans="1:16" ht="18" customHeight="1">
      <c r="A30" t="s">
        <v>31</v>
      </c>
      <c r="B30">
        <v>53</v>
      </c>
      <c r="C30">
        <v>63</v>
      </c>
      <c r="D30">
        <f t="shared" si="4"/>
        <v>10</v>
      </c>
      <c r="E30">
        <f t="shared" si="0"/>
        <v>18.867924528301888</v>
      </c>
      <c r="F30">
        <v>28726903.64999999</v>
      </c>
      <c r="G30">
        <v>170959823</v>
      </c>
      <c r="H30">
        <f t="shared" si="1"/>
        <v>142232919.35000002</v>
      </c>
      <c r="I30">
        <f t="shared" si="5"/>
        <v>495.1209538031784</v>
      </c>
      <c r="J30">
        <v>1159</v>
      </c>
      <c r="K30">
        <v>1421</v>
      </c>
      <c r="L30">
        <f t="shared" si="2"/>
        <v>262</v>
      </c>
      <c r="M30">
        <f t="shared" si="3"/>
        <v>22.605694564279553</v>
      </c>
      <c r="N30"/>
      <c r="O30" s="6"/>
      <c r="P30" s="6"/>
    </row>
    <row r="31" spans="1:16" ht="18" customHeight="1">
      <c r="A31" t="s">
        <v>24</v>
      </c>
      <c r="B31">
        <v>272</v>
      </c>
      <c r="C31">
        <v>381</v>
      </c>
      <c r="D31">
        <f t="shared" si="4"/>
        <v>109</v>
      </c>
      <c r="E31">
        <f t="shared" si="0"/>
        <v>40.07352941176471</v>
      </c>
      <c r="F31">
        <v>291201588.78000003</v>
      </c>
      <c r="G31">
        <v>484600105</v>
      </c>
      <c r="H31">
        <f t="shared" si="1"/>
        <v>193398516.21999997</v>
      </c>
      <c r="I31">
        <f t="shared" si="5"/>
        <v>66.41396327205847</v>
      </c>
      <c r="J31">
        <v>7641</v>
      </c>
      <c r="K31">
        <v>19438</v>
      </c>
      <c r="L31">
        <f t="shared" si="2"/>
        <v>11797</v>
      </c>
      <c r="M31">
        <f t="shared" si="3"/>
        <v>154.39078654626357</v>
      </c>
      <c r="N31"/>
      <c r="O31" s="6"/>
      <c r="P31" s="6"/>
    </row>
    <row r="32" spans="1:16" ht="18" customHeight="1">
      <c r="A32" t="s">
        <v>22</v>
      </c>
      <c r="B32">
        <v>675</v>
      </c>
      <c r="C32">
        <v>475</v>
      </c>
      <c r="D32">
        <f t="shared" si="4"/>
        <v>-200</v>
      </c>
      <c r="E32">
        <f t="shared" si="0"/>
        <v>-29.629629629629626</v>
      </c>
      <c r="F32">
        <v>1609304823.6200001</v>
      </c>
      <c r="G32">
        <v>1471851771</v>
      </c>
      <c r="H32">
        <f t="shared" si="1"/>
        <v>-137453052.62000012</v>
      </c>
      <c r="I32">
        <f t="shared" si="5"/>
        <v>-8.541144636030523</v>
      </c>
      <c r="J32">
        <v>32916</v>
      </c>
      <c r="K32">
        <v>24398</v>
      </c>
      <c r="L32">
        <f t="shared" si="2"/>
        <v>-8518</v>
      </c>
      <c r="M32">
        <f t="shared" si="3"/>
        <v>-25.87799246567019</v>
      </c>
      <c r="N32"/>
      <c r="O32" s="6"/>
      <c r="P32" s="6"/>
    </row>
    <row r="33" spans="1:16" ht="18" customHeight="1">
      <c r="A33" t="s">
        <v>28</v>
      </c>
      <c r="B33">
        <f>(SUM(B34:B38))</f>
        <v>1273</v>
      </c>
      <c r="C33">
        <v>1183</v>
      </c>
      <c r="D33">
        <f t="shared" si="4"/>
        <v>-90</v>
      </c>
      <c r="E33">
        <f t="shared" si="0"/>
        <v>-7.0699135899450125</v>
      </c>
      <c r="F33">
        <f>(SUM(F34:F38))</f>
        <v>1267653937.88</v>
      </c>
      <c r="G33">
        <v>1314697560.57</v>
      </c>
      <c r="H33">
        <f t="shared" si="1"/>
        <v>47043622.68999982</v>
      </c>
      <c r="I33">
        <f t="shared" si="5"/>
        <v>3.7110777069548386</v>
      </c>
      <c r="J33">
        <f>SUM(J34:J38)</f>
        <v>54442</v>
      </c>
      <c r="K33">
        <f>SUM(K34:K38)</f>
        <v>52429</v>
      </c>
      <c r="L33">
        <f t="shared" si="2"/>
        <v>-2013</v>
      </c>
      <c r="M33">
        <f t="shared" si="3"/>
        <v>-3.6975129495610006</v>
      </c>
      <c r="N33"/>
      <c r="O33" s="6"/>
      <c r="P33" s="6"/>
    </row>
    <row r="34" spans="1:16" ht="18" customHeight="1">
      <c r="A34" t="s">
        <v>29</v>
      </c>
      <c r="B34">
        <v>93</v>
      </c>
      <c r="C34">
        <v>122</v>
      </c>
      <c r="D34">
        <f t="shared" si="4"/>
        <v>29</v>
      </c>
      <c r="E34">
        <f t="shared" si="0"/>
        <v>31.182795698924732</v>
      </c>
      <c r="F34">
        <v>104395031.34</v>
      </c>
      <c r="G34">
        <v>76292020</v>
      </c>
      <c r="H34">
        <f t="shared" si="1"/>
        <v>-28103011.340000004</v>
      </c>
      <c r="I34">
        <f t="shared" si="5"/>
        <v>-26.919874422444906</v>
      </c>
      <c r="J34">
        <v>753</v>
      </c>
      <c r="K34">
        <v>823</v>
      </c>
      <c r="L34">
        <f t="shared" si="2"/>
        <v>70</v>
      </c>
      <c r="M34">
        <f t="shared" si="3"/>
        <v>9.296148738379815</v>
      </c>
      <c r="N34"/>
      <c r="O34" s="6"/>
      <c r="P34" s="6"/>
    </row>
    <row r="35" spans="1:16" ht="21" customHeight="1">
      <c r="A35" t="s">
        <v>50</v>
      </c>
      <c r="B35">
        <v>405</v>
      </c>
      <c r="C35">
        <v>329</v>
      </c>
      <c r="D35">
        <f t="shared" si="4"/>
        <v>-76</v>
      </c>
      <c r="E35">
        <f t="shared" si="0"/>
        <v>-18.765432098765434</v>
      </c>
      <c r="F35">
        <v>320665624.72</v>
      </c>
      <c r="G35">
        <v>290447115.07</v>
      </c>
      <c r="H35">
        <f t="shared" si="1"/>
        <v>-30218509.650000036</v>
      </c>
      <c r="I35">
        <f t="shared" si="5"/>
        <v>-9.423682278506261</v>
      </c>
      <c r="J35">
        <v>30520</v>
      </c>
      <c r="K35">
        <v>22272</v>
      </c>
      <c r="L35">
        <f t="shared" si="2"/>
        <v>-8248</v>
      </c>
      <c r="M35">
        <f t="shared" si="3"/>
        <v>-27.024901703800786</v>
      </c>
      <c r="N35"/>
      <c r="O35" s="6"/>
      <c r="P35" s="6"/>
    </row>
    <row r="36" spans="1:16" ht="18" customHeight="1">
      <c r="A36" t="s">
        <v>32</v>
      </c>
      <c r="B36">
        <v>385</v>
      </c>
      <c r="C36">
        <v>292</v>
      </c>
      <c r="D36">
        <f t="shared" si="4"/>
        <v>-93</v>
      </c>
      <c r="E36">
        <f t="shared" si="0"/>
        <v>-24.155844155844157</v>
      </c>
      <c r="F36">
        <v>164414009</v>
      </c>
      <c r="G36">
        <v>226934439</v>
      </c>
      <c r="H36">
        <f t="shared" si="1"/>
        <v>62520430</v>
      </c>
      <c r="I36">
        <f t="shared" si="5"/>
        <v>38.02621831330686</v>
      </c>
      <c r="J36">
        <v>3662</v>
      </c>
      <c r="K36">
        <v>3892</v>
      </c>
      <c r="L36">
        <f t="shared" si="2"/>
        <v>230</v>
      </c>
      <c r="M36">
        <f t="shared" si="3"/>
        <v>6.280720917531403</v>
      </c>
      <c r="N36"/>
      <c r="O36" s="6"/>
      <c r="P36" s="6"/>
    </row>
    <row r="37" spans="1:16" ht="21" customHeight="1">
      <c r="A37" t="s">
        <v>90</v>
      </c>
      <c r="B37">
        <v>183</v>
      </c>
      <c r="C37">
        <v>238</v>
      </c>
      <c r="D37">
        <f t="shared" si="4"/>
        <v>55</v>
      </c>
      <c r="E37">
        <f t="shared" si="0"/>
        <v>30.05464480874317</v>
      </c>
      <c r="F37">
        <v>520579905.42</v>
      </c>
      <c r="G37">
        <v>598748343.5</v>
      </c>
      <c r="H37">
        <f t="shared" si="1"/>
        <v>78168438.07999998</v>
      </c>
      <c r="I37">
        <f t="shared" si="5"/>
        <v>15.01564644853786</v>
      </c>
      <c r="J37">
        <v>10037</v>
      </c>
      <c r="K37">
        <v>18647</v>
      </c>
      <c r="L37">
        <f t="shared" si="2"/>
        <v>8610</v>
      </c>
      <c r="M37">
        <f t="shared" si="3"/>
        <v>85.78260436385375</v>
      </c>
      <c r="N37"/>
      <c r="O37" s="6"/>
      <c r="P37" s="6"/>
    </row>
    <row r="38" spans="1:16" ht="18" customHeight="1">
      <c r="A38" t="s">
        <v>30</v>
      </c>
      <c r="B38">
        <v>207</v>
      </c>
      <c r="C38">
        <v>202</v>
      </c>
      <c r="D38">
        <f t="shared" si="4"/>
        <v>-5</v>
      </c>
      <c r="E38">
        <f t="shared" si="0"/>
        <v>-2.4154589371980677</v>
      </c>
      <c r="F38">
        <v>157599367.4</v>
      </c>
      <c r="G38">
        <v>122275643</v>
      </c>
      <c r="H38">
        <f t="shared" si="1"/>
        <v>-35323724.400000006</v>
      </c>
      <c r="I38">
        <f t="shared" si="5"/>
        <v>-22.413620678023104</v>
      </c>
      <c r="J38">
        <v>9470</v>
      </c>
      <c r="K38">
        <v>6795</v>
      </c>
      <c r="L38">
        <f t="shared" si="2"/>
        <v>-2675</v>
      </c>
      <c r="M38">
        <f t="shared" si="3"/>
        <v>-28.247096092925027</v>
      </c>
      <c r="N38"/>
      <c r="O38" s="6" t="s">
        <v>0</v>
      </c>
      <c r="P38" s="6"/>
    </row>
    <row r="39" spans="1:16" ht="18" customHeight="1">
      <c r="A39" t="s">
        <v>47</v>
      </c>
      <c r="B39">
        <f>(SUM(B40:B44))</f>
        <v>1054</v>
      </c>
      <c r="C39">
        <v>890</v>
      </c>
      <c r="D39">
        <f t="shared" si="4"/>
        <v>-164</v>
      </c>
      <c r="E39">
        <f t="shared" si="0"/>
        <v>-15.559772296015181</v>
      </c>
      <c r="F39">
        <f>(SUM(F40:F44))</f>
        <v>1701990910.0500002</v>
      </c>
      <c r="G39">
        <v>1643023054.01</v>
      </c>
      <c r="H39">
        <f t="shared" si="1"/>
        <v>-58967856.0400002</v>
      </c>
      <c r="I39">
        <f t="shared" si="5"/>
        <v>-3.464639892716458</v>
      </c>
      <c r="J39">
        <f>SUM(J40:J44)</f>
        <v>45414</v>
      </c>
      <c r="K39">
        <f>SUM(K40:K44)</f>
        <v>113716</v>
      </c>
      <c r="L39">
        <f t="shared" si="2"/>
        <v>68302</v>
      </c>
      <c r="M39">
        <f t="shared" si="3"/>
        <v>150.39855551151626</v>
      </c>
      <c r="N39"/>
      <c r="O39" s="6"/>
      <c r="P39" s="6"/>
    </row>
    <row r="40" spans="1:16" ht="18" customHeight="1">
      <c r="A40" t="s">
        <v>8</v>
      </c>
      <c r="B40">
        <v>186</v>
      </c>
      <c r="C40">
        <v>197</v>
      </c>
      <c r="D40">
        <f t="shared" si="4"/>
        <v>11</v>
      </c>
      <c r="E40">
        <f t="shared" si="0"/>
        <v>5.913978494623656</v>
      </c>
      <c r="F40">
        <v>221297520.91000003</v>
      </c>
      <c r="G40">
        <v>382133670.62</v>
      </c>
      <c r="H40">
        <f t="shared" si="1"/>
        <v>160836149.70999998</v>
      </c>
      <c r="I40">
        <f t="shared" si="5"/>
        <v>72.67869474932382</v>
      </c>
      <c r="J40">
        <v>6457</v>
      </c>
      <c r="K40">
        <v>61184</v>
      </c>
      <c r="L40">
        <f t="shared" si="2"/>
        <v>54727</v>
      </c>
      <c r="M40">
        <f t="shared" si="3"/>
        <v>847.5607867430695</v>
      </c>
      <c r="N40"/>
      <c r="O40" s="6" t="s">
        <v>0</v>
      </c>
      <c r="P40" s="6"/>
    </row>
    <row r="41" spans="1:16" ht="18" customHeight="1">
      <c r="A41" t="s">
        <v>23</v>
      </c>
      <c r="B41">
        <v>179</v>
      </c>
      <c r="C41">
        <v>160</v>
      </c>
      <c r="D41">
        <f t="shared" si="4"/>
        <v>-19</v>
      </c>
      <c r="E41">
        <f t="shared" si="0"/>
        <v>-10.614525139664805</v>
      </c>
      <c r="F41">
        <v>222185138</v>
      </c>
      <c r="G41">
        <v>418384028</v>
      </c>
      <c r="H41">
        <f t="shared" si="1"/>
        <v>196198890</v>
      </c>
      <c r="I41">
        <f t="shared" si="5"/>
        <v>88.30423662270336</v>
      </c>
      <c r="J41">
        <v>6122</v>
      </c>
      <c r="K41">
        <v>12099</v>
      </c>
      <c r="L41">
        <f t="shared" si="2"/>
        <v>5977</v>
      </c>
      <c r="M41">
        <f t="shared" si="3"/>
        <v>97.63149297615158</v>
      </c>
      <c r="N41"/>
      <c r="O41" s="6"/>
      <c r="P41" s="6"/>
    </row>
    <row r="42" spans="1:16" ht="18" customHeight="1">
      <c r="A42" t="s">
        <v>65</v>
      </c>
      <c r="B42">
        <v>209</v>
      </c>
      <c r="C42">
        <v>147</v>
      </c>
      <c r="D42">
        <f t="shared" si="4"/>
        <v>-62</v>
      </c>
      <c r="E42">
        <f t="shared" si="0"/>
        <v>-29.665071770334926</v>
      </c>
      <c r="F42">
        <v>167900546.7</v>
      </c>
      <c r="G42">
        <v>92562543.87</v>
      </c>
      <c r="H42">
        <f t="shared" si="1"/>
        <v>-75338002.82999998</v>
      </c>
      <c r="I42">
        <f t="shared" si="5"/>
        <v>-44.870611984731546</v>
      </c>
      <c r="J42">
        <v>4114</v>
      </c>
      <c r="K42">
        <v>4522</v>
      </c>
      <c r="L42">
        <f t="shared" si="2"/>
        <v>408</v>
      </c>
      <c r="M42">
        <f t="shared" si="3"/>
        <v>9.917355371900827</v>
      </c>
      <c r="N42"/>
      <c r="O42" s="6"/>
      <c r="P42" s="6"/>
    </row>
    <row r="43" spans="1:16" ht="21" customHeight="1">
      <c r="A43" t="s">
        <v>25</v>
      </c>
      <c r="B43">
        <v>194</v>
      </c>
      <c r="C43">
        <v>162</v>
      </c>
      <c r="D43">
        <f t="shared" si="4"/>
        <v>-32</v>
      </c>
      <c r="E43">
        <f t="shared" si="0"/>
        <v>-16.49484536082474</v>
      </c>
      <c r="F43">
        <v>286859051</v>
      </c>
      <c r="G43">
        <v>201574914</v>
      </c>
      <c r="H43">
        <f t="shared" si="1"/>
        <v>-85284137</v>
      </c>
      <c r="I43">
        <f t="shared" si="5"/>
        <v>-29.730328083669217</v>
      </c>
      <c r="J43">
        <v>10370</v>
      </c>
      <c r="K43">
        <v>23454</v>
      </c>
      <c r="L43">
        <f t="shared" si="2"/>
        <v>13084</v>
      </c>
      <c r="M43">
        <f t="shared" si="3"/>
        <v>126.17164898746384</v>
      </c>
      <c r="N43"/>
      <c r="O43" s="6"/>
      <c r="P43" s="6"/>
    </row>
    <row r="44" spans="1:16" ht="18" customHeight="1">
      <c r="A44" t="s">
        <v>15</v>
      </c>
      <c r="B44">
        <v>286</v>
      </c>
      <c r="C44">
        <v>224</v>
      </c>
      <c r="D44">
        <f t="shared" si="4"/>
        <v>-62</v>
      </c>
      <c r="E44">
        <f t="shared" si="0"/>
        <v>-21.678321678321677</v>
      </c>
      <c r="F44">
        <v>803748653.44</v>
      </c>
      <c r="G44">
        <v>548367897.52</v>
      </c>
      <c r="H44">
        <f t="shared" si="1"/>
        <v>-255380755.92000008</v>
      </c>
      <c r="I44">
        <f t="shared" si="5"/>
        <v>-31.77370871191939</v>
      </c>
      <c r="J44">
        <v>18351</v>
      </c>
      <c r="K44">
        <v>12457</v>
      </c>
      <c r="L44">
        <f t="shared" si="2"/>
        <v>-5894</v>
      </c>
      <c r="M44">
        <f t="shared" si="3"/>
        <v>-32.11814070077924</v>
      </c>
      <c r="N44"/>
      <c r="O44" s="6"/>
      <c r="P44" s="6"/>
    </row>
    <row r="45" spans="1:16" ht="24" customHeight="1">
      <c r="A45" t="s">
        <v>91</v>
      </c>
      <c r="B45">
        <f>+B7+B13+B20+B27+B33+B39</f>
        <v>7788</v>
      </c>
      <c r="C45">
        <f>+C7+C13+C20+C27+C33+C39</f>
        <v>7475</v>
      </c>
      <c r="D45">
        <f>C45-B45</f>
        <v>-313</v>
      </c>
      <c r="E45">
        <f>D45/B45*100</f>
        <v>-4.019003595274782</v>
      </c>
      <c r="F45">
        <f>+F7+F13+F20+F27+F33+F39</f>
        <v>9749508666.09</v>
      </c>
      <c r="G45">
        <f>+G7+G13+G20+G33+G27+G39</f>
        <v>10631992219.76</v>
      </c>
      <c r="H45">
        <f>G45-F45</f>
        <v>882483553.6700001</v>
      </c>
      <c r="I45">
        <f>H45/F45*100</f>
        <v>9.051569508721883</v>
      </c>
      <c r="J45">
        <f>+J7+J13+J20+J27+J33+J39</f>
        <v>346375</v>
      </c>
      <c r="K45">
        <f>+K7+K13+K20+K33+K27+K39</f>
        <v>429137</v>
      </c>
      <c r="L45">
        <f>K45-J45</f>
        <v>82762</v>
      </c>
      <c r="M45">
        <f>L45/J45*100</f>
        <v>23.893756766510286</v>
      </c>
      <c r="N45"/>
      <c r="O45" s="6"/>
      <c r="P45" s="6"/>
    </row>
    <row r="46" spans="1:1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6"/>
    </row>
    <row r="47" spans="1:1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6"/>
    </row>
    <row r="48" spans="1:1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6"/>
    </row>
    <row r="49" spans="1:1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6"/>
    </row>
    <row r="50" spans="1:2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15" ht="12.75">
      <c r="A51"/>
      <c r="B51"/>
      <c r="C51"/>
      <c r="D51"/>
      <c r="E51"/>
      <c r="F51"/>
      <c r="G51" t="s">
        <v>0</v>
      </c>
      <c r="H51"/>
      <c r="I51"/>
      <c r="J51"/>
      <c r="K51"/>
      <c r="L51"/>
      <c r="M51"/>
      <c r="N51"/>
      <c r="O51" s="6"/>
    </row>
    <row r="52" spans="1:1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6"/>
    </row>
    <row r="53" ht="15">
      <c r="O53" s="6"/>
    </row>
    <row r="54" spans="6:15" ht="15">
      <c r="F54" s="26"/>
      <c r="O54" s="6"/>
    </row>
    <row r="55" spans="10:15" ht="15">
      <c r="J55" s="26"/>
      <c r="O55" s="6"/>
    </row>
    <row r="56" ht="15">
      <c r="O56" s="6"/>
    </row>
    <row r="57" ht="15">
      <c r="O57" s="6"/>
    </row>
    <row r="58" ht="15">
      <c r="O58" s="6"/>
    </row>
    <row r="59" ht="15">
      <c r="O59" s="6"/>
    </row>
    <row r="60" ht="15">
      <c r="O60" s="6"/>
    </row>
    <row r="61" ht="15">
      <c r="O61" s="6"/>
    </row>
    <row r="62" ht="15">
      <c r="O62" s="6"/>
    </row>
    <row r="63" ht="15">
      <c r="O63" s="6"/>
    </row>
    <row r="64" ht="15">
      <c r="O64" s="6"/>
    </row>
    <row r="65" ht="15">
      <c r="O65" s="6"/>
    </row>
    <row r="66" ht="15">
      <c r="O66" s="6"/>
    </row>
    <row r="67" ht="15">
      <c r="O67" s="6"/>
    </row>
    <row r="68" ht="15">
      <c r="O68" s="6"/>
    </row>
    <row r="69" ht="15">
      <c r="O69" s="6"/>
    </row>
    <row r="70" ht="15">
      <c r="O70" s="6"/>
    </row>
    <row r="71" ht="15">
      <c r="O71" s="6"/>
    </row>
    <row r="72" ht="15">
      <c r="O72" s="6"/>
    </row>
    <row r="73" ht="15">
      <c r="O73" s="6"/>
    </row>
    <row r="74" ht="15">
      <c r="O74" s="6"/>
    </row>
    <row r="75" ht="15">
      <c r="O75" s="6"/>
    </row>
    <row r="76" ht="15">
      <c r="O76" s="6"/>
    </row>
    <row r="77" ht="15">
      <c r="O77" s="6"/>
    </row>
    <row r="78" ht="15">
      <c r="O78" s="6"/>
    </row>
    <row r="79" ht="15">
      <c r="O79" s="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7" r:id="rId1"/>
  <headerFooter alignWithMargins="0">
    <oddFooter>&amp;LPlaneación Estratégica - Sección de Estadística.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0" zoomScaleNormal="70" zoomScalePageLayoutView="0" workbookViewId="0" topLeftCell="A1">
      <selection activeCell="O29" sqref="O29"/>
    </sheetView>
  </sheetViews>
  <sheetFormatPr defaultColWidth="11.421875" defaultRowHeight="12.75"/>
  <cols>
    <col min="1" max="1" width="29.57421875" style="4" customWidth="1"/>
    <col min="2" max="2" width="19.57421875" style="4" bestFit="1" customWidth="1"/>
    <col min="3" max="3" width="22.8515625" style="4" bestFit="1" customWidth="1"/>
    <col min="4" max="4" width="19.8515625" style="4" bestFit="1" customWidth="1"/>
    <col min="5" max="5" width="17.57421875" style="4" bestFit="1" customWidth="1"/>
    <col min="6" max="6" width="19.28125" style="4" bestFit="1" customWidth="1"/>
    <col min="7" max="7" width="20.7109375" style="4" bestFit="1" customWidth="1"/>
    <col min="8" max="8" width="21.140625" style="4" bestFit="1" customWidth="1"/>
    <col min="9" max="9" width="14.57421875" style="4" bestFit="1" customWidth="1"/>
    <col min="10" max="10" width="14.8515625" style="4" bestFit="1" customWidth="1"/>
    <col min="11" max="11" width="5.140625" style="4" customWidth="1"/>
    <col min="12" max="12" width="4.421875" style="4" customWidth="1"/>
    <col min="13" max="13" width="11.421875" style="4" customWidth="1"/>
    <col min="14" max="16384" width="11.421875" style="4" customWidth="1"/>
  </cols>
  <sheetData>
    <row r="1" spans="1:10" s="27" customFormat="1" ht="25.5">
      <c r="A1" t="s">
        <v>104</v>
      </c>
      <c r="B1"/>
      <c r="C1"/>
      <c r="D1"/>
      <c r="E1"/>
      <c r="F1"/>
      <c r="G1"/>
      <c r="H1"/>
      <c r="I1"/>
      <c r="J1"/>
    </row>
    <row r="2" spans="1:10" s="27" customFormat="1" ht="25.5">
      <c r="A2" t="s">
        <v>231</v>
      </c>
      <c r="B2"/>
      <c r="C2"/>
      <c r="D2"/>
      <c r="E2"/>
      <c r="F2"/>
      <c r="G2"/>
      <c r="H2"/>
      <c r="I2"/>
      <c r="J2"/>
    </row>
    <row r="3" spans="1:10" s="27" customFormat="1" ht="25.5">
      <c r="A3" t="s">
        <v>76</v>
      </c>
      <c r="B3"/>
      <c r="C3"/>
      <c r="D3"/>
      <c r="E3"/>
      <c r="F3"/>
      <c r="G3"/>
      <c r="H3"/>
      <c r="I3"/>
      <c r="J3"/>
    </row>
    <row r="4" spans="1:10" ht="16.5" customHeight="1">
      <c r="A4"/>
      <c r="B4"/>
      <c r="C4"/>
      <c r="D4"/>
      <c r="E4"/>
      <c r="F4"/>
      <c r="G4"/>
      <c r="H4"/>
      <c r="I4"/>
      <c r="J4"/>
    </row>
    <row r="5" spans="1:10" ht="12.75">
      <c r="A5" t="s">
        <v>52</v>
      </c>
      <c r="B5" t="s">
        <v>0</v>
      </c>
      <c r="C5"/>
      <c r="D5" t="s">
        <v>0</v>
      </c>
      <c r="E5"/>
      <c r="F5" t="s">
        <v>0</v>
      </c>
      <c r="G5"/>
      <c r="H5" t="s">
        <v>0</v>
      </c>
      <c r="I5"/>
      <c r="J5"/>
    </row>
    <row r="6" spans="1:11" ht="16.5" customHeight="1">
      <c r="A6" t="s">
        <v>37</v>
      </c>
      <c r="B6" t="s">
        <v>54</v>
      </c>
      <c r="C6"/>
      <c r="D6" t="s">
        <v>98</v>
      </c>
      <c r="E6"/>
      <c r="F6" t="s">
        <v>55</v>
      </c>
      <c r="G6"/>
      <c r="H6" t="s">
        <v>98</v>
      </c>
      <c r="I6"/>
      <c r="J6"/>
      <c r="K6" s="28"/>
    </row>
    <row r="7" spans="1:10" ht="12.75">
      <c r="A7" t="s">
        <v>44</v>
      </c>
      <c r="B7">
        <v>2022</v>
      </c>
      <c r="C7">
        <v>2023</v>
      </c>
      <c r="D7" t="s">
        <v>102</v>
      </c>
      <c r="E7" t="s">
        <v>103</v>
      </c>
      <c r="F7">
        <v>2022</v>
      </c>
      <c r="G7">
        <v>2023</v>
      </c>
      <c r="H7" t="s">
        <v>102</v>
      </c>
      <c r="I7" t="s">
        <v>103</v>
      </c>
      <c r="J7"/>
    </row>
    <row r="8" spans="1:10" ht="12.75">
      <c r="A8" t="s">
        <v>1</v>
      </c>
      <c r="B8">
        <f>SUM(B9:B13)</f>
        <v>1681690910.0099998</v>
      </c>
      <c r="C8">
        <v>1725355498.3</v>
      </c>
      <c r="D8">
        <f aca="true" t="shared" si="0" ref="D8:D45">C8-B8</f>
        <v>43664588.2900002</v>
      </c>
      <c r="E8">
        <f aca="true" t="shared" si="1" ref="E8:E45">D8/B8*100</f>
        <v>2.596469305393377</v>
      </c>
      <c r="F8">
        <f>SUM(F9:F13)</f>
        <v>992689861.88</v>
      </c>
      <c r="G8">
        <v>1519188380.3000002</v>
      </c>
      <c r="H8">
        <f aca="true" t="shared" si="2" ref="H8:H45">G8-F8</f>
        <v>526498518.4200002</v>
      </c>
      <c r="I8">
        <f aca="true" t="shared" si="3" ref="I8:I45">H8/F8*100</f>
        <v>53.03756375862386</v>
      </c>
      <c r="J8"/>
    </row>
    <row r="9" spans="1:10" ht="12.75">
      <c r="A9" t="s">
        <v>2</v>
      </c>
      <c r="B9">
        <v>615126023.71</v>
      </c>
      <c r="C9">
        <v>776538311.4599999</v>
      </c>
      <c r="D9">
        <f t="shared" si="0"/>
        <v>161412287.74999988</v>
      </c>
      <c r="E9">
        <f t="shared" si="1"/>
        <v>26.24052332828913</v>
      </c>
      <c r="F9">
        <v>308649792.96</v>
      </c>
      <c r="G9">
        <v>885375845.5900002</v>
      </c>
      <c r="H9">
        <f t="shared" si="2"/>
        <v>576726052.6300001</v>
      </c>
      <c r="I9">
        <f t="shared" si="3"/>
        <v>186.85450817870532</v>
      </c>
      <c r="J9"/>
    </row>
    <row r="10" spans="1:10" ht="12.75">
      <c r="A10" t="s">
        <v>49</v>
      </c>
      <c r="B10">
        <v>134344999.85999998</v>
      </c>
      <c r="C10">
        <v>101793835.88000003</v>
      </c>
      <c r="D10">
        <f t="shared" si="0"/>
        <v>-32551163.97999996</v>
      </c>
      <c r="E10">
        <f t="shared" si="1"/>
        <v>-24.22953144063516</v>
      </c>
      <c r="F10">
        <v>85167243.85</v>
      </c>
      <c r="G10">
        <v>84308827.35</v>
      </c>
      <c r="H10">
        <f t="shared" si="2"/>
        <v>-858416.5</v>
      </c>
      <c r="I10">
        <f t="shared" si="3"/>
        <v>-1.0079186095441552</v>
      </c>
      <c r="J10"/>
    </row>
    <row r="11" spans="1:10" ht="12.75">
      <c r="A11" t="s">
        <v>5</v>
      </c>
      <c r="B11">
        <v>128363171.38</v>
      </c>
      <c r="C11">
        <v>176833946.40000004</v>
      </c>
      <c r="D11">
        <f t="shared" si="0"/>
        <v>48470775.02000004</v>
      </c>
      <c r="E11">
        <f t="shared" si="1"/>
        <v>37.76065556724954</v>
      </c>
      <c r="F11">
        <v>114654152.39000002</v>
      </c>
      <c r="G11">
        <v>115176386.58</v>
      </c>
      <c r="H11">
        <f t="shared" si="2"/>
        <v>522234.1899999827</v>
      </c>
      <c r="I11">
        <f t="shared" si="3"/>
        <v>0.45548650364060544</v>
      </c>
      <c r="J11"/>
    </row>
    <row r="12" spans="1:10" ht="12.75">
      <c r="A12" t="s">
        <v>4</v>
      </c>
      <c r="B12">
        <v>257508578.09000003</v>
      </c>
      <c r="C12">
        <v>229500009.97999996</v>
      </c>
      <c r="D12">
        <f t="shared" si="0"/>
        <v>-28008568.110000074</v>
      </c>
      <c r="E12">
        <f t="shared" si="1"/>
        <v>-10.87675149222058</v>
      </c>
      <c r="F12">
        <v>136203724.72</v>
      </c>
      <c r="G12">
        <v>160673272.81999996</v>
      </c>
      <c r="H12">
        <f t="shared" si="2"/>
        <v>24469548.099999964</v>
      </c>
      <c r="I12">
        <f t="shared" si="3"/>
        <v>17.96540303894265</v>
      </c>
      <c r="J12"/>
    </row>
    <row r="13" spans="1:10" ht="12.75">
      <c r="A13" t="s">
        <v>3</v>
      </c>
      <c r="B13">
        <v>546348136.9699999</v>
      </c>
      <c r="C13">
        <v>440689394.5799999</v>
      </c>
      <c r="D13">
        <f t="shared" si="0"/>
        <v>-105658742.38999999</v>
      </c>
      <c r="E13">
        <f t="shared" si="1"/>
        <v>-19.339087157132877</v>
      </c>
      <c r="F13">
        <v>348014947.96000004</v>
      </c>
      <c r="G13">
        <v>273654047.96</v>
      </c>
      <c r="H13">
        <f t="shared" si="2"/>
        <v>-74360900.00000006</v>
      </c>
      <c r="I13">
        <f t="shared" si="3"/>
        <v>-21.367156909750587</v>
      </c>
      <c r="J13"/>
    </row>
    <row r="14" spans="1:10" ht="12.75">
      <c r="A14" t="s">
        <v>6</v>
      </c>
      <c r="B14">
        <f>SUM(B15:B20)</f>
        <v>1134784451.3700001</v>
      </c>
      <c r="C14">
        <f>SUM(C15:C20)</f>
        <v>1156453374.8600001</v>
      </c>
      <c r="D14">
        <f t="shared" si="0"/>
        <v>21668923.49000001</v>
      </c>
      <c r="E14">
        <f t="shared" si="1"/>
        <v>1.909518892670727</v>
      </c>
      <c r="F14">
        <f>SUM(F15:F20)</f>
        <v>813663832.5599998</v>
      </c>
      <c r="G14">
        <f>SUM(G15:G20)</f>
        <v>794859258.0899999</v>
      </c>
      <c r="H14">
        <f t="shared" si="2"/>
        <v>-18804574.46999991</v>
      </c>
      <c r="I14">
        <f t="shared" si="3"/>
        <v>-2.31109872621913</v>
      </c>
      <c r="J14"/>
    </row>
    <row r="15" spans="1:10" ht="12.75">
      <c r="A15" t="s">
        <v>9</v>
      </c>
      <c r="B15">
        <v>291043220.5400001</v>
      </c>
      <c r="C15">
        <v>234490852.48999998</v>
      </c>
      <c r="D15">
        <f t="shared" si="0"/>
        <v>-56552368.0500001</v>
      </c>
      <c r="E15">
        <f t="shared" si="1"/>
        <v>-19.43091749227937</v>
      </c>
      <c r="F15">
        <v>304551749.45</v>
      </c>
      <c r="G15">
        <v>244368233.26999998</v>
      </c>
      <c r="H15">
        <f t="shared" si="2"/>
        <v>-60183516.18000001</v>
      </c>
      <c r="I15">
        <f t="shared" si="3"/>
        <v>-19.761343117774697</v>
      </c>
      <c r="J15"/>
    </row>
    <row r="16" spans="1:10" ht="12.75">
      <c r="A16" t="s">
        <v>34</v>
      </c>
      <c r="B16">
        <v>217813566.29000002</v>
      </c>
      <c r="C16">
        <v>166088639.09000003</v>
      </c>
      <c r="D16">
        <f t="shared" si="0"/>
        <v>-51724927.19999999</v>
      </c>
      <c r="E16">
        <f t="shared" si="1"/>
        <v>-23.747339562464486</v>
      </c>
      <c r="F16">
        <v>165645977.46</v>
      </c>
      <c r="G16">
        <v>163981893.44999996</v>
      </c>
      <c r="H16">
        <f t="shared" si="2"/>
        <v>-1664084.01000005</v>
      </c>
      <c r="I16">
        <f t="shared" si="3"/>
        <v>-1.0046027289747443</v>
      </c>
      <c r="J16"/>
    </row>
    <row r="17" spans="1:10" ht="12.75">
      <c r="A17" t="s">
        <v>11</v>
      </c>
      <c r="B17">
        <v>95910742.7</v>
      </c>
      <c r="C17">
        <v>110320712</v>
      </c>
      <c r="D17">
        <f t="shared" si="0"/>
        <v>14409969.299999997</v>
      </c>
      <c r="E17">
        <f t="shared" si="1"/>
        <v>15.024353783885354</v>
      </c>
      <c r="F17">
        <v>63331669.70000001</v>
      </c>
      <c r="G17">
        <v>84326690.27000001</v>
      </c>
      <c r="H17">
        <f t="shared" si="2"/>
        <v>20995020.57</v>
      </c>
      <c r="I17">
        <f t="shared" si="3"/>
        <v>33.15090328338524</v>
      </c>
      <c r="J17"/>
    </row>
    <row r="18" spans="1:10" ht="12.75">
      <c r="A18" t="s">
        <v>10</v>
      </c>
      <c r="B18">
        <v>101031204.57000001</v>
      </c>
      <c r="C18">
        <v>137076294.05</v>
      </c>
      <c r="D18">
        <f t="shared" si="0"/>
        <v>36045089.480000004</v>
      </c>
      <c r="E18">
        <f t="shared" si="1"/>
        <v>35.67718472071267</v>
      </c>
      <c r="F18">
        <v>77149580.47999999</v>
      </c>
      <c r="G18">
        <v>40521362.86</v>
      </c>
      <c r="H18">
        <f t="shared" si="2"/>
        <v>-36628217.61999999</v>
      </c>
      <c r="I18">
        <f t="shared" si="3"/>
        <v>-47.476885022719436</v>
      </c>
      <c r="J18"/>
    </row>
    <row r="19" spans="1:10" ht="12.75">
      <c r="A19" t="s">
        <v>89</v>
      </c>
      <c r="B19">
        <v>347863586.98999995</v>
      </c>
      <c r="C19">
        <v>412685818.07000005</v>
      </c>
      <c r="D19">
        <f t="shared" si="0"/>
        <v>64822231.0800001</v>
      </c>
      <c r="E19">
        <f t="shared" si="1"/>
        <v>18.634382414352427</v>
      </c>
      <c r="F19">
        <v>171685510.92999998</v>
      </c>
      <c r="G19">
        <v>218953120.68000004</v>
      </c>
      <c r="H19">
        <f t="shared" si="2"/>
        <v>47267609.75000006</v>
      </c>
      <c r="I19">
        <f t="shared" si="3"/>
        <v>27.53150775156101</v>
      </c>
      <c r="J19"/>
    </row>
    <row r="20" spans="1:10" ht="12.75">
      <c r="A20" t="s">
        <v>12</v>
      </c>
      <c r="B20">
        <v>81122130.28000002</v>
      </c>
      <c r="C20">
        <v>95791059.16</v>
      </c>
      <c r="D20">
        <f t="shared" si="0"/>
        <v>14668928.87999998</v>
      </c>
      <c r="E20">
        <f t="shared" si="1"/>
        <v>18.08252425000294</v>
      </c>
      <c r="F20">
        <v>31299344.540000003</v>
      </c>
      <c r="G20">
        <v>42707957.56</v>
      </c>
      <c r="H20">
        <f t="shared" si="2"/>
        <v>11408613.02</v>
      </c>
      <c r="I20">
        <f t="shared" si="3"/>
        <v>36.45000618278122</v>
      </c>
      <c r="J20"/>
    </row>
    <row r="21" spans="1:10" ht="12.75">
      <c r="A21" t="s">
        <v>13</v>
      </c>
      <c r="B21">
        <f>SUM(B22:B27)</f>
        <v>1346339408.63</v>
      </c>
      <c r="C21">
        <f>SUM(C22:C27)</f>
        <v>1658759602.33</v>
      </c>
      <c r="D21">
        <f t="shared" si="0"/>
        <v>312420193.6999998</v>
      </c>
      <c r="E21">
        <f t="shared" si="1"/>
        <v>23.205158498473313</v>
      </c>
      <c r="F21">
        <f>SUM(F22:F27)</f>
        <v>918331933.76</v>
      </c>
      <c r="G21">
        <f>SUM(G22:G27)</f>
        <v>1551245382.5100002</v>
      </c>
      <c r="H21">
        <f t="shared" si="2"/>
        <v>632913448.7500002</v>
      </c>
      <c r="I21">
        <f t="shared" si="3"/>
        <v>68.91989981864313</v>
      </c>
      <c r="J21"/>
    </row>
    <row r="22" spans="1:10" ht="12.75">
      <c r="A22" t="s">
        <v>19</v>
      </c>
      <c r="B22">
        <v>170867915</v>
      </c>
      <c r="C22">
        <v>324315663.75</v>
      </c>
      <c r="D22">
        <f t="shared" si="0"/>
        <v>153447748.75</v>
      </c>
      <c r="E22">
        <f t="shared" si="1"/>
        <v>89.80489330018453</v>
      </c>
      <c r="F22">
        <v>177680380</v>
      </c>
      <c r="G22">
        <v>287393855.99</v>
      </c>
      <c r="H22">
        <f t="shared" si="2"/>
        <v>109713475.99000001</v>
      </c>
      <c r="I22">
        <f t="shared" si="3"/>
        <v>61.74765947146219</v>
      </c>
      <c r="J22"/>
    </row>
    <row r="23" spans="1:10" ht="12.75">
      <c r="A23" t="s">
        <v>17</v>
      </c>
      <c r="B23">
        <v>318594685.54</v>
      </c>
      <c r="C23">
        <v>487742202.74999994</v>
      </c>
      <c r="D23">
        <f t="shared" si="0"/>
        <v>169147517.20999992</v>
      </c>
      <c r="E23">
        <f t="shared" si="1"/>
        <v>53.09175729761607</v>
      </c>
      <c r="F23">
        <v>247804668.60000002</v>
      </c>
      <c r="G23">
        <v>514126709.12</v>
      </c>
      <c r="H23">
        <f t="shared" si="2"/>
        <v>266322040.51999998</v>
      </c>
      <c r="I23">
        <f t="shared" si="3"/>
        <v>107.47256781908747</v>
      </c>
      <c r="J23"/>
    </row>
    <row r="24" spans="1:10" ht="12.75">
      <c r="A24" t="s">
        <v>18</v>
      </c>
      <c r="B24">
        <v>60389075.489999995</v>
      </c>
      <c r="C24">
        <v>69183499.53</v>
      </c>
      <c r="D24">
        <f t="shared" si="0"/>
        <v>8794424.040000007</v>
      </c>
      <c r="E24">
        <f t="shared" si="1"/>
        <v>14.562938691545794</v>
      </c>
      <c r="F24">
        <v>34452796.58</v>
      </c>
      <c r="G24">
        <v>44637930.30000001</v>
      </c>
      <c r="H24">
        <f t="shared" si="2"/>
        <v>10185133.720000014</v>
      </c>
      <c r="I24">
        <f t="shared" si="3"/>
        <v>29.562574684902444</v>
      </c>
      <c r="J24"/>
    </row>
    <row r="25" spans="1:10" ht="12.75">
      <c r="A25" t="s">
        <v>64</v>
      </c>
      <c r="B25">
        <v>143319182.67000002</v>
      </c>
      <c r="C25">
        <v>148060695.9</v>
      </c>
      <c r="D25">
        <f t="shared" si="0"/>
        <v>4741513.229999989</v>
      </c>
      <c r="E25">
        <f t="shared" si="1"/>
        <v>3.3083591056457347</v>
      </c>
      <c r="F25">
        <v>63036995.31000001</v>
      </c>
      <c r="G25">
        <v>139019172.17000002</v>
      </c>
      <c r="H25">
        <f t="shared" si="2"/>
        <v>75982176.86000001</v>
      </c>
      <c r="I25">
        <f t="shared" si="3"/>
        <v>120.5358480148663</v>
      </c>
      <c r="J25"/>
    </row>
    <row r="26" spans="1:10" ht="12.75">
      <c r="A26" t="s">
        <v>16</v>
      </c>
      <c r="B26">
        <v>176705090.69</v>
      </c>
      <c r="C26">
        <v>150389816.77999997</v>
      </c>
      <c r="D26">
        <f t="shared" si="0"/>
        <v>-26315273.910000026</v>
      </c>
      <c r="E26">
        <f t="shared" si="1"/>
        <v>-14.892199091290385</v>
      </c>
      <c r="F26">
        <v>155735858.31</v>
      </c>
      <c r="G26">
        <v>201084265.11</v>
      </c>
      <c r="H26">
        <f t="shared" si="2"/>
        <v>45348406.80000001</v>
      </c>
      <c r="I26">
        <f t="shared" si="3"/>
        <v>29.1187959485424</v>
      </c>
      <c r="J26"/>
    </row>
    <row r="27" spans="1:10" ht="12.75">
      <c r="A27" t="s">
        <v>14</v>
      </c>
      <c r="B27">
        <v>476463459.23999995</v>
      </c>
      <c r="C27">
        <v>479067723.62</v>
      </c>
      <c r="D27">
        <f t="shared" si="0"/>
        <v>2604264.380000055</v>
      </c>
      <c r="E27">
        <f t="shared" si="1"/>
        <v>0.5465821836902414</v>
      </c>
      <c r="F27">
        <v>239621234.96000004</v>
      </c>
      <c r="G27">
        <v>364983449.82000005</v>
      </c>
      <c r="H27">
        <f t="shared" si="2"/>
        <v>125362214.86000001</v>
      </c>
      <c r="I27">
        <f t="shared" si="3"/>
        <v>52.31682195483498</v>
      </c>
      <c r="J27"/>
    </row>
    <row r="28" spans="1:10" ht="12.75">
      <c r="A28" t="s">
        <v>21</v>
      </c>
      <c r="B28">
        <f>SUM(B29:B33)</f>
        <v>2639320128.35</v>
      </c>
      <c r="C28">
        <f>SUM(C29:C33)</f>
        <v>3115868100.2700005</v>
      </c>
      <c r="D28">
        <f t="shared" si="0"/>
        <v>476547971.92000055</v>
      </c>
      <c r="E28">
        <f t="shared" si="1"/>
        <v>18.055709377623693</v>
      </c>
      <c r="F28">
        <f>SUM(F29:F33)</f>
        <v>1369270773.3600001</v>
      </c>
      <c r="G28">
        <f>SUM(G29:G33)</f>
        <v>1816595324.7</v>
      </c>
      <c r="H28">
        <f t="shared" si="2"/>
        <v>447324551.3399999</v>
      </c>
      <c r="I28">
        <f t="shared" si="3"/>
        <v>32.668816135053234</v>
      </c>
      <c r="J28"/>
    </row>
    <row r="29" spans="1:10" ht="12.75">
      <c r="A29" t="s">
        <v>27</v>
      </c>
      <c r="B29">
        <v>548034247.75</v>
      </c>
      <c r="C29">
        <v>686694466.0500002</v>
      </c>
      <c r="D29">
        <f t="shared" si="0"/>
        <v>138660218.3000002</v>
      </c>
      <c r="E29">
        <f t="shared" si="1"/>
        <v>25.301378311534577</v>
      </c>
      <c r="F29">
        <v>418632066.2700001</v>
      </c>
      <c r="G29">
        <v>417696606.19000006</v>
      </c>
      <c r="H29">
        <f t="shared" si="2"/>
        <v>-935460.0800000429</v>
      </c>
      <c r="I29">
        <f t="shared" si="3"/>
        <v>-0.2234563845849091</v>
      </c>
      <c r="J29"/>
    </row>
    <row r="30" spans="1:10" ht="12.75">
      <c r="A30" t="s">
        <v>26</v>
      </c>
      <c r="B30">
        <v>205277203.45000005</v>
      </c>
      <c r="C30">
        <v>258526043.87</v>
      </c>
      <c r="D30">
        <f t="shared" si="0"/>
        <v>53248840.41999996</v>
      </c>
      <c r="E30">
        <f t="shared" si="1"/>
        <v>25.93996777288031</v>
      </c>
      <c r="F30">
        <v>207213923.57000005</v>
      </c>
      <c r="G30">
        <v>221728461.23</v>
      </c>
      <c r="H30">
        <f t="shared" si="2"/>
        <v>14514537.659999937</v>
      </c>
      <c r="I30">
        <f t="shared" si="3"/>
        <v>7.004615042240007</v>
      </c>
      <c r="J30"/>
    </row>
    <row r="31" spans="1:10" ht="12.75">
      <c r="A31" t="s">
        <v>31</v>
      </c>
      <c r="B31">
        <v>27829681.25</v>
      </c>
      <c r="C31">
        <v>170642646.62</v>
      </c>
      <c r="D31">
        <f t="shared" si="0"/>
        <v>142812965.37</v>
      </c>
      <c r="E31">
        <f t="shared" si="1"/>
        <v>513.1678084527109</v>
      </c>
      <c r="F31">
        <v>38665646.400000006</v>
      </c>
      <c r="G31">
        <v>59346016.31999999</v>
      </c>
      <c r="H31">
        <f t="shared" si="2"/>
        <v>20680369.919999987</v>
      </c>
      <c r="I31">
        <f t="shared" si="3"/>
        <v>53.48512657996062</v>
      </c>
      <c r="J31"/>
    </row>
    <row r="32" spans="1:10" ht="12.75">
      <c r="A32" t="s">
        <v>24</v>
      </c>
      <c r="B32">
        <v>263795150.80999994</v>
      </c>
      <c r="C32">
        <v>439961023.1600001</v>
      </c>
      <c r="D32">
        <f t="shared" si="0"/>
        <v>176165872.35000014</v>
      </c>
      <c r="E32">
        <f t="shared" si="1"/>
        <v>66.78131565689192</v>
      </c>
      <c r="F32">
        <v>165550296.1</v>
      </c>
      <c r="G32">
        <v>283556721.52000004</v>
      </c>
      <c r="H32">
        <f t="shared" si="2"/>
        <v>118006425.42000005</v>
      </c>
      <c r="I32">
        <f t="shared" si="3"/>
        <v>71.281313413489</v>
      </c>
      <c r="J32"/>
    </row>
    <row r="33" spans="1:10" ht="12.75">
      <c r="A33" t="s">
        <v>22</v>
      </c>
      <c r="B33">
        <v>1594383845.09</v>
      </c>
      <c r="C33">
        <v>1560043920.57</v>
      </c>
      <c r="D33">
        <f t="shared" si="0"/>
        <v>-34339924.51999998</v>
      </c>
      <c r="E33">
        <f t="shared" si="1"/>
        <v>-2.1538053477995165</v>
      </c>
      <c r="F33">
        <v>539208841.02</v>
      </c>
      <c r="G33">
        <v>834267519.44</v>
      </c>
      <c r="H33">
        <f t="shared" si="2"/>
        <v>295058678.4200001</v>
      </c>
      <c r="I33">
        <f t="shared" si="3"/>
        <v>54.72066775868313</v>
      </c>
      <c r="J33"/>
    </row>
    <row r="34" spans="1:10" ht="12.75">
      <c r="A34" t="s">
        <v>28</v>
      </c>
      <c r="B34">
        <f>SUM(B35:B39)</f>
        <v>1175191354.65</v>
      </c>
      <c r="C34">
        <f>SUM(C35:C39)</f>
        <v>1216909993.59</v>
      </c>
      <c r="D34">
        <f t="shared" si="0"/>
        <v>41718638.93999982</v>
      </c>
      <c r="E34">
        <f t="shared" si="1"/>
        <v>3.549944336718221</v>
      </c>
      <c r="F34">
        <f>SUM(F35:F39)</f>
        <v>943692196.3100001</v>
      </c>
      <c r="G34">
        <f>SUM(G35:G39)</f>
        <v>897490137.1600001</v>
      </c>
      <c r="H34">
        <f t="shared" si="2"/>
        <v>-46202059.149999976</v>
      </c>
      <c r="I34">
        <f t="shared" si="3"/>
        <v>-4.895882294105857</v>
      </c>
      <c r="J34"/>
    </row>
    <row r="35" spans="1:10" ht="12.75">
      <c r="A35" t="s">
        <v>29</v>
      </c>
      <c r="B35">
        <v>100404546.33000001</v>
      </c>
      <c r="C35">
        <v>76798273.82</v>
      </c>
      <c r="D35">
        <f t="shared" si="0"/>
        <v>-23606272.51000002</v>
      </c>
      <c r="E35">
        <f t="shared" si="1"/>
        <v>-23.511158979209164</v>
      </c>
      <c r="F35">
        <v>79627394.82</v>
      </c>
      <c r="G35">
        <v>74660598.96000001</v>
      </c>
      <c r="H35">
        <f t="shared" si="2"/>
        <v>-4966795.8599999845</v>
      </c>
      <c r="I35">
        <f t="shared" si="3"/>
        <v>-6.237546602180781</v>
      </c>
      <c r="J35"/>
    </row>
    <row r="36" spans="1:10" ht="12.75">
      <c r="A36" t="s">
        <v>50</v>
      </c>
      <c r="B36">
        <v>313255927.73</v>
      </c>
      <c r="C36">
        <v>269263421.8</v>
      </c>
      <c r="D36">
        <f t="shared" si="0"/>
        <v>-43992505.93000001</v>
      </c>
      <c r="E36">
        <f t="shared" si="1"/>
        <v>-14.043630793769946</v>
      </c>
      <c r="F36">
        <v>266127695.05999997</v>
      </c>
      <c r="G36">
        <v>135290500.28999996</v>
      </c>
      <c r="H36">
        <f t="shared" si="2"/>
        <v>-130837194.77000001</v>
      </c>
      <c r="I36">
        <f t="shared" si="3"/>
        <v>-49.16331415281752</v>
      </c>
      <c r="J36"/>
    </row>
    <row r="37" spans="1:10" ht="12.75">
      <c r="A37" t="s">
        <v>32</v>
      </c>
      <c r="B37">
        <v>166992777.02999997</v>
      </c>
      <c r="C37">
        <v>185789789.56</v>
      </c>
      <c r="D37">
        <f t="shared" si="0"/>
        <v>18797012.53000003</v>
      </c>
      <c r="E37">
        <f t="shared" si="1"/>
        <v>11.256182970490501</v>
      </c>
      <c r="F37">
        <v>119555503.94000003</v>
      </c>
      <c r="G37">
        <v>159210792.17000005</v>
      </c>
      <c r="H37">
        <f t="shared" si="2"/>
        <v>39655288.23000002</v>
      </c>
      <c r="I37">
        <f t="shared" si="3"/>
        <v>33.16893570194926</v>
      </c>
      <c r="J37"/>
    </row>
    <row r="38" spans="1:10" ht="12.75">
      <c r="A38" t="s">
        <v>90</v>
      </c>
      <c r="B38">
        <v>450296606.16999996</v>
      </c>
      <c r="C38">
        <v>579328716.4</v>
      </c>
      <c r="D38">
        <f t="shared" si="0"/>
        <v>129032110.23000002</v>
      </c>
      <c r="E38">
        <f t="shared" si="1"/>
        <v>28.65491510750731</v>
      </c>
      <c r="F38">
        <v>359311633.93000007</v>
      </c>
      <c r="G38">
        <v>426473547.71000004</v>
      </c>
      <c r="H38">
        <f t="shared" si="2"/>
        <v>67161913.77999997</v>
      </c>
      <c r="I38">
        <f t="shared" si="3"/>
        <v>18.691828328910788</v>
      </c>
      <c r="J38"/>
    </row>
    <row r="39" spans="1:10" ht="12.75">
      <c r="A39" t="s">
        <v>30</v>
      </c>
      <c r="B39">
        <v>144241497.39000002</v>
      </c>
      <c r="C39">
        <v>105729792.01</v>
      </c>
      <c r="D39">
        <f t="shared" si="0"/>
        <v>-38511705.38000001</v>
      </c>
      <c r="E39">
        <f t="shared" si="1"/>
        <v>-26.699463106565023</v>
      </c>
      <c r="F39">
        <v>119069968.55999997</v>
      </c>
      <c r="G39">
        <v>101854698.03</v>
      </c>
      <c r="H39">
        <f t="shared" si="2"/>
        <v>-17215270.52999997</v>
      </c>
      <c r="I39">
        <f t="shared" si="3"/>
        <v>-14.458112938297374</v>
      </c>
      <c r="J39"/>
    </row>
    <row r="40" spans="1:10" ht="12.75">
      <c r="A40" t="s">
        <v>47</v>
      </c>
      <c r="B40">
        <f>SUM(B41:B45)</f>
        <v>1503467184.3200002</v>
      </c>
      <c r="C40">
        <f>SUM(C41:C45)</f>
        <v>1506568607.6200001</v>
      </c>
      <c r="D40">
        <f t="shared" si="0"/>
        <v>3101423.2999999523</v>
      </c>
      <c r="E40">
        <f t="shared" si="1"/>
        <v>0.20628473520043528</v>
      </c>
      <c r="F40">
        <f>SUM(F41:F45)</f>
        <v>882947072.25</v>
      </c>
      <c r="G40">
        <f>SUM(G41:G45)</f>
        <v>1285648821.0900002</v>
      </c>
      <c r="H40">
        <f t="shared" si="2"/>
        <v>402701748.84000015</v>
      </c>
      <c r="I40">
        <f t="shared" si="3"/>
        <v>45.60882090177859</v>
      </c>
      <c r="J40"/>
    </row>
    <row r="41" spans="1:10" ht="12.75">
      <c r="A41" t="s">
        <v>8</v>
      </c>
      <c r="B41">
        <v>205821647.12</v>
      </c>
      <c r="C41">
        <v>363657476.70000005</v>
      </c>
      <c r="D41">
        <f t="shared" si="0"/>
        <v>157835829.58000004</v>
      </c>
      <c r="E41">
        <f t="shared" si="1"/>
        <v>76.68572853659906</v>
      </c>
      <c r="F41">
        <v>115605382.79000002</v>
      </c>
      <c r="G41">
        <v>317147922.2700001</v>
      </c>
      <c r="H41">
        <f t="shared" si="2"/>
        <v>201542539.48000008</v>
      </c>
      <c r="I41">
        <f t="shared" si="3"/>
        <v>174.33663953702484</v>
      </c>
      <c r="J41"/>
    </row>
    <row r="42" spans="1:10" ht="12.75">
      <c r="A42" t="s">
        <v>23</v>
      </c>
      <c r="B42">
        <v>234569767.8</v>
      </c>
      <c r="C42">
        <v>386586881.84000003</v>
      </c>
      <c r="D42">
        <f t="shared" si="0"/>
        <v>152017114.04000002</v>
      </c>
      <c r="E42">
        <f t="shared" si="1"/>
        <v>64.80678028790716</v>
      </c>
      <c r="F42">
        <v>144521306.1</v>
      </c>
      <c r="G42">
        <v>179278854.05</v>
      </c>
      <c r="H42">
        <f t="shared" si="2"/>
        <v>34757547.95000002</v>
      </c>
      <c r="I42">
        <f t="shared" si="3"/>
        <v>24.05012028188418</v>
      </c>
      <c r="J42"/>
    </row>
    <row r="43" spans="1:10" ht="12.75">
      <c r="A43" t="s">
        <v>65</v>
      </c>
      <c r="B43">
        <v>169921518.15</v>
      </c>
      <c r="C43">
        <v>95882804.59</v>
      </c>
      <c r="D43">
        <f t="shared" si="0"/>
        <v>-74038713.56</v>
      </c>
      <c r="E43">
        <f t="shared" si="1"/>
        <v>-43.572299945343914</v>
      </c>
      <c r="F43">
        <v>90219710.55</v>
      </c>
      <c r="G43">
        <v>120652840.49000001</v>
      </c>
      <c r="H43">
        <f t="shared" si="2"/>
        <v>30433129.940000013</v>
      </c>
      <c r="I43">
        <f t="shared" si="3"/>
        <v>33.732240720428706</v>
      </c>
      <c r="J43"/>
    </row>
    <row r="44" spans="1:10" ht="12.75">
      <c r="A44" t="s">
        <v>25</v>
      </c>
      <c r="B44">
        <v>273553784.37</v>
      </c>
      <c r="C44">
        <v>183450756.68</v>
      </c>
      <c r="D44">
        <f t="shared" si="0"/>
        <v>-90103027.69</v>
      </c>
      <c r="E44">
        <f t="shared" si="1"/>
        <v>-32.937956935053606</v>
      </c>
      <c r="F44">
        <v>182879892.53</v>
      </c>
      <c r="G44">
        <v>188038082.95</v>
      </c>
      <c r="H44">
        <f t="shared" si="2"/>
        <v>5158190.419999987</v>
      </c>
      <c r="I44">
        <f t="shared" si="3"/>
        <v>2.8205344768309217</v>
      </c>
      <c r="J44"/>
    </row>
    <row r="45" spans="1:10" ht="12.75">
      <c r="A45" t="s">
        <v>15</v>
      </c>
      <c r="B45">
        <v>619600466.88</v>
      </c>
      <c r="C45">
        <v>476990687.81</v>
      </c>
      <c r="D45">
        <f t="shared" si="0"/>
        <v>-142609779.07</v>
      </c>
      <c r="E45">
        <f t="shared" si="1"/>
        <v>-23.01640923353592</v>
      </c>
      <c r="F45">
        <v>349720780.28</v>
      </c>
      <c r="G45">
        <v>480531121.33</v>
      </c>
      <c r="H45">
        <f t="shared" si="2"/>
        <v>130810341.05000001</v>
      </c>
      <c r="I45">
        <f t="shared" si="3"/>
        <v>37.40422314775467</v>
      </c>
      <c r="J45"/>
    </row>
    <row r="46" spans="1:10" ht="21.75" customHeight="1">
      <c r="A46" t="s">
        <v>91</v>
      </c>
      <c r="B46">
        <f>+B8+B14+B21+B28+B34+B40</f>
        <v>9480793437.33</v>
      </c>
      <c r="C46">
        <f>+C8+C14+C21+C28+C34+C40</f>
        <v>10379915176.970001</v>
      </c>
      <c r="D46">
        <f>C46-B46</f>
        <v>899121739.6400013</v>
      </c>
      <c r="E46">
        <f>D46/B46*100</f>
        <v>9.483612796580596</v>
      </c>
      <c r="F46">
        <f>+F8+F14+F21+F28+F34+F40</f>
        <v>5920595670.12</v>
      </c>
      <c r="G46">
        <f>+G8+G14+G21+G28+G34+G40</f>
        <v>7865027303.85</v>
      </c>
      <c r="H46">
        <f>G46-F46</f>
        <v>1944431633.7300005</v>
      </c>
      <c r="I46">
        <f>H46/F46*100</f>
        <v>32.841824405323564</v>
      </c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</sheetData>
  <sheetProtection/>
  <printOptions horizontalCentered="1"/>
  <pageMargins left="0.25" right="0.25" top="0.54" bottom="0.75" header="0.3" footer="0.3"/>
  <pageSetup horizontalDpi="600" verticalDpi="600" orientation="landscape" scale="60" r:id="rId1"/>
  <headerFooter alignWithMargins="0">
    <oddFooter>&amp;LPlaneación Estratégica-Sección de Estadística.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="60" zoomScaleNormal="60" zoomScaleSheetLayoutView="50" zoomScalePageLayoutView="0" workbookViewId="0" topLeftCell="A11">
      <selection activeCell="Q15" sqref="Q15"/>
    </sheetView>
  </sheetViews>
  <sheetFormatPr defaultColWidth="20.7109375" defaultRowHeight="19.5" customHeight="1"/>
  <cols>
    <col min="1" max="1" width="39.140625" style="1" customWidth="1"/>
    <col min="2" max="2" width="22.7109375" style="1" customWidth="1"/>
    <col min="3" max="3" width="27.7109375" style="1" customWidth="1"/>
    <col min="4" max="4" width="9.8515625" style="1" bestFit="1" customWidth="1"/>
    <col min="5" max="5" width="25.57421875" style="1" customWidth="1"/>
    <col min="6" max="6" width="9.8515625" style="1" bestFit="1" customWidth="1"/>
    <col min="7" max="7" width="24.57421875" style="1" customWidth="1"/>
    <col min="8" max="8" width="9.8515625" style="1" bestFit="1" customWidth="1"/>
    <col min="9" max="9" width="23.8515625" style="1" customWidth="1"/>
    <col min="10" max="10" width="9.8515625" style="1" bestFit="1" customWidth="1"/>
    <col min="11" max="11" width="25.421875" style="1" customWidth="1"/>
    <col min="12" max="12" width="9.8515625" style="1" bestFit="1" customWidth="1"/>
    <col min="13" max="13" width="26.57421875" style="1" customWidth="1"/>
    <col min="14" max="14" width="9.8515625" style="1" bestFit="1" customWidth="1"/>
    <col min="15" max="15" width="26.140625" style="1" customWidth="1"/>
    <col min="16" max="16384" width="20.7109375" style="1" customWidth="1"/>
  </cols>
  <sheetData>
    <row r="1" spans="1:15" ht="23.25">
      <c r="A1" t="s">
        <v>141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23.25">
      <c r="A2" t="s">
        <v>230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23.25">
      <c r="A3" t="s">
        <v>48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9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s="2" customFormat="1" ht="19.5" customHeight="1">
      <c r="A5" t="s">
        <v>35</v>
      </c>
      <c r="B5" t="s">
        <v>0</v>
      </c>
      <c r="C5"/>
      <c r="D5" t="s">
        <v>36</v>
      </c>
      <c r="E5"/>
      <c r="F5"/>
      <c r="G5"/>
      <c r="H5"/>
      <c r="I5"/>
      <c r="J5"/>
      <c r="K5"/>
      <c r="L5" t="s">
        <v>0</v>
      </c>
      <c r="M5"/>
      <c r="N5" t="s">
        <v>0</v>
      </c>
      <c r="O5"/>
    </row>
    <row r="6" spans="1:15" s="2" customFormat="1" ht="25.5" customHeight="1">
      <c r="A6" t="s">
        <v>37</v>
      </c>
      <c r="B6" t="s">
        <v>38</v>
      </c>
      <c r="C6"/>
      <c r="D6" t="s">
        <v>39</v>
      </c>
      <c r="E6"/>
      <c r="F6" t="s">
        <v>40</v>
      </c>
      <c r="G6"/>
      <c r="H6" t="s">
        <v>138</v>
      </c>
      <c r="I6"/>
      <c r="J6" t="s">
        <v>41</v>
      </c>
      <c r="K6"/>
      <c r="L6" t="s">
        <v>42</v>
      </c>
      <c r="M6"/>
      <c r="N6" t="s">
        <v>43</v>
      </c>
      <c r="O6"/>
    </row>
    <row r="7" spans="1:15" s="2" customFormat="1" ht="19.5" customHeight="1">
      <c r="A7" t="s">
        <v>44</v>
      </c>
      <c r="B7" t="s">
        <v>45</v>
      </c>
      <c r="C7" t="s">
        <v>46</v>
      </c>
      <c r="D7" t="s">
        <v>45</v>
      </c>
      <c r="E7" t="s">
        <v>46</v>
      </c>
      <c r="F7" t="s">
        <v>45</v>
      </c>
      <c r="G7" t="s">
        <v>46</v>
      </c>
      <c r="H7" t="s">
        <v>45</v>
      </c>
      <c r="I7" t="s">
        <v>46</v>
      </c>
      <c r="J7" t="s">
        <v>45</v>
      </c>
      <c r="K7" t="s">
        <v>46</v>
      </c>
      <c r="L7" t="s">
        <v>45</v>
      </c>
      <c r="M7" t="s">
        <v>46</v>
      </c>
      <c r="N7" t="s">
        <v>45</v>
      </c>
      <c r="O7" t="s">
        <v>46</v>
      </c>
    </row>
    <row r="8" spans="1:15" s="2" customFormat="1" ht="24.75" customHeight="1">
      <c r="A8" t="s">
        <v>1</v>
      </c>
      <c r="B8">
        <v>595</v>
      </c>
      <c r="C8">
        <v>790615014.0999999</v>
      </c>
      <c r="D8">
        <v>170</v>
      </c>
      <c r="E8">
        <v>231135718.71000004</v>
      </c>
      <c r="F8">
        <v>50</v>
      </c>
      <c r="G8">
        <v>88917000</v>
      </c>
      <c r="H8">
        <v>4</v>
      </c>
      <c r="I8">
        <v>2400000</v>
      </c>
      <c r="J8">
        <v>2</v>
      </c>
      <c r="K8">
        <v>550000</v>
      </c>
      <c r="L8">
        <v>375</v>
      </c>
      <c r="M8">
        <v>584210030.56</v>
      </c>
      <c r="N8">
        <f>SUM(N9:N13)</f>
        <v>1196</v>
      </c>
      <c r="O8">
        <f>SUM(O9:O13)</f>
        <v>1697827763.37</v>
      </c>
    </row>
    <row r="9" spans="1:15" ht="24.75" customHeight="1">
      <c r="A9" t="s">
        <v>2</v>
      </c>
      <c r="B9">
        <v>24</v>
      </c>
      <c r="C9">
        <v>308311000</v>
      </c>
      <c r="D9">
        <v>4</v>
      </c>
      <c r="E9">
        <v>11335897</v>
      </c>
      <c r="F9">
        <v>10</v>
      </c>
      <c r="G9">
        <v>11782000</v>
      </c>
      <c r="H9">
        <v>0</v>
      </c>
      <c r="I9">
        <v>0</v>
      </c>
      <c r="J9">
        <v>0</v>
      </c>
      <c r="K9">
        <v>0</v>
      </c>
      <c r="L9">
        <v>253</v>
      </c>
      <c r="M9">
        <v>448997538.55999994</v>
      </c>
      <c r="N9">
        <f aca="true" t="shared" si="0" ref="N9:N45">B9+D9+F9+H9+J9+L9</f>
        <v>291</v>
      </c>
      <c r="O9">
        <f aca="true" t="shared" si="1" ref="O9:O45">C9++E9+G9+I9+K9+M9</f>
        <v>780426435.56</v>
      </c>
    </row>
    <row r="10" spans="1:15" ht="24.75" customHeight="1">
      <c r="A10" t="s">
        <v>49</v>
      </c>
      <c r="B10">
        <v>119</v>
      </c>
      <c r="C10">
        <v>36534000</v>
      </c>
      <c r="D10">
        <v>30</v>
      </c>
      <c r="E10">
        <v>39375000</v>
      </c>
      <c r="F10">
        <v>1</v>
      </c>
      <c r="G10">
        <v>1300000</v>
      </c>
      <c r="H10">
        <v>0</v>
      </c>
      <c r="I10">
        <v>0</v>
      </c>
      <c r="J10">
        <v>0</v>
      </c>
      <c r="K10">
        <v>0</v>
      </c>
      <c r="L10">
        <v>30</v>
      </c>
      <c r="M10">
        <v>11864700</v>
      </c>
      <c r="N10">
        <f t="shared" si="0"/>
        <v>180</v>
      </c>
      <c r="O10">
        <f t="shared" si="1"/>
        <v>89073700</v>
      </c>
    </row>
    <row r="11" spans="1:15" ht="24.75" customHeight="1">
      <c r="A11" t="s">
        <v>5</v>
      </c>
      <c r="B11">
        <v>28</v>
      </c>
      <c r="C11">
        <v>62752500</v>
      </c>
      <c r="D11">
        <v>50</v>
      </c>
      <c r="E11">
        <v>88467000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29</v>
      </c>
      <c r="M11">
        <v>19849910</v>
      </c>
      <c r="N11">
        <f t="shared" si="0"/>
        <v>107</v>
      </c>
      <c r="O11">
        <f t="shared" si="1"/>
        <v>171069410</v>
      </c>
    </row>
    <row r="12" spans="1:15" ht="24.75" customHeight="1">
      <c r="A12" t="s">
        <v>4</v>
      </c>
      <c r="B12">
        <v>319</v>
      </c>
      <c r="C12">
        <v>162638471.07999998</v>
      </c>
      <c r="D12">
        <v>31</v>
      </c>
      <c r="E12">
        <v>41600000</v>
      </c>
      <c r="F12">
        <v>3</v>
      </c>
      <c r="G12">
        <v>3800000</v>
      </c>
      <c r="H12">
        <v>0</v>
      </c>
      <c r="I12">
        <v>0</v>
      </c>
      <c r="J12">
        <v>1</v>
      </c>
      <c r="K12">
        <v>350000</v>
      </c>
      <c r="L12">
        <v>29</v>
      </c>
      <c r="M12">
        <v>61985042</v>
      </c>
      <c r="N12">
        <f t="shared" si="0"/>
        <v>383</v>
      </c>
      <c r="O12">
        <f t="shared" si="1"/>
        <v>270373513.08</v>
      </c>
    </row>
    <row r="13" spans="1:15" ht="24.75" customHeight="1">
      <c r="A13" t="s">
        <v>3</v>
      </c>
      <c r="B13">
        <v>105</v>
      </c>
      <c r="C13">
        <v>220379043.01999998</v>
      </c>
      <c r="D13">
        <v>55</v>
      </c>
      <c r="E13">
        <v>50357821.71000001</v>
      </c>
      <c r="F13">
        <v>36</v>
      </c>
      <c r="G13">
        <v>72035000</v>
      </c>
      <c r="H13">
        <v>4</v>
      </c>
      <c r="I13">
        <v>2400000</v>
      </c>
      <c r="J13">
        <v>1</v>
      </c>
      <c r="K13">
        <v>200000</v>
      </c>
      <c r="L13">
        <v>34</v>
      </c>
      <c r="M13">
        <v>41512840</v>
      </c>
      <c r="N13">
        <f t="shared" si="0"/>
        <v>235</v>
      </c>
      <c r="O13">
        <f t="shared" si="1"/>
        <v>386884704.73</v>
      </c>
    </row>
    <row r="14" spans="1:15" ht="24.75" customHeight="1">
      <c r="A14" t="s">
        <v>6</v>
      </c>
      <c r="B14">
        <v>791</v>
      </c>
      <c r="C14">
        <v>738790716.1200001</v>
      </c>
      <c r="D14">
        <v>95</v>
      </c>
      <c r="E14">
        <v>46132159</v>
      </c>
      <c r="F14">
        <v>33</v>
      </c>
      <c r="G14">
        <v>66552000</v>
      </c>
      <c r="H14">
        <v>3</v>
      </c>
      <c r="I14">
        <v>6783177</v>
      </c>
      <c r="J14">
        <v>2</v>
      </c>
      <c r="K14">
        <v>1186920</v>
      </c>
      <c r="L14">
        <v>240</v>
      </c>
      <c r="M14">
        <v>321700759.28000003</v>
      </c>
      <c r="N14">
        <f>SUM(N15:N20)</f>
        <v>1164</v>
      </c>
      <c r="O14">
        <f>SUM(O15:O20)</f>
        <v>1181145731.4</v>
      </c>
    </row>
    <row r="15" spans="1:15" ht="24.75" customHeight="1">
      <c r="A15" t="s">
        <v>9</v>
      </c>
      <c r="B15">
        <v>114</v>
      </c>
      <c r="C15">
        <v>57031810</v>
      </c>
      <c r="D15">
        <v>2</v>
      </c>
      <c r="E15">
        <v>730000</v>
      </c>
      <c r="F15">
        <v>4</v>
      </c>
      <c r="G15">
        <v>6700000</v>
      </c>
      <c r="H15">
        <v>0</v>
      </c>
      <c r="I15">
        <v>0</v>
      </c>
      <c r="J15">
        <v>0</v>
      </c>
      <c r="K15">
        <v>0</v>
      </c>
      <c r="L15">
        <v>19</v>
      </c>
      <c r="M15">
        <v>198581705.93</v>
      </c>
      <c r="N15">
        <f t="shared" si="0"/>
        <v>139</v>
      </c>
      <c r="O15">
        <f t="shared" si="1"/>
        <v>263043515.93</v>
      </c>
    </row>
    <row r="16" spans="1:15" ht="24.75" customHeight="1">
      <c r="A16" t="s">
        <v>34</v>
      </c>
      <c r="B16">
        <v>96</v>
      </c>
      <c r="C16">
        <v>124776966.79999995</v>
      </c>
      <c r="D16">
        <v>5</v>
      </c>
      <c r="E16">
        <v>4900000</v>
      </c>
      <c r="F16">
        <v>10</v>
      </c>
      <c r="G16">
        <v>18500000</v>
      </c>
      <c r="H16">
        <v>1</v>
      </c>
      <c r="I16">
        <v>600000</v>
      </c>
      <c r="J16">
        <v>0</v>
      </c>
      <c r="K16">
        <v>0</v>
      </c>
      <c r="L16">
        <v>18</v>
      </c>
      <c r="M16">
        <v>16111350</v>
      </c>
      <c r="N16">
        <f t="shared" si="0"/>
        <v>130</v>
      </c>
      <c r="O16">
        <f t="shared" si="1"/>
        <v>164888316.79999995</v>
      </c>
    </row>
    <row r="17" spans="1:15" ht="24.75" customHeight="1">
      <c r="A17" t="s">
        <v>11</v>
      </c>
      <c r="B17">
        <v>57</v>
      </c>
      <c r="C17">
        <v>67209689.16</v>
      </c>
      <c r="D17">
        <v>37</v>
      </c>
      <c r="E17">
        <v>12720000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94</v>
      </c>
      <c r="M17">
        <v>25385937.910000004</v>
      </c>
      <c r="N17">
        <f t="shared" si="0"/>
        <v>188</v>
      </c>
      <c r="O17">
        <f t="shared" si="1"/>
        <v>105315627.07</v>
      </c>
    </row>
    <row r="18" spans="1:15" ht="24.75" customHeight="1">
      <c r="A18" t="s">
        <v>10</v>
      </c>
      <c r="B18">
        <v>125</v>
      </c>
      <c r="C18">
        <v>85308135.36000001</v>
      </c>
      <c r="D18">
        <v>7</v>
      </c>
      <c r="E18">
        <v>4355000</v>
      </c>
      <c r="F18">
        <v>6</v>
      </c>
      <c r="G18">
        <v>7400000</v>
      </c>
      <c r="H18">
        <v>0</v>
      </c>
      <c r="I18">
        <v>0</v>
      </c>
      <c r="J18">
        <v>1</v>
      </c>
      <c r="K18">
        <v>700000</v>
      </c>
      <c r="L18">
        <v>61</v>
      </c>
      <c r="M18">
        <v>33016675.480000004</v>
      </c>
      <c r="N18">
        <f t="shared" si="0"/>
        <v>200</v>
      </c>
      <c r="O18">
        <f t="shared" si="1"/>
        <v>130779810.84000002</v>
      </c>
    </row>
    <row r="19" spans="1:15" ht="24.75" customHeight="1">
      <c r="A19" t="s">
        <v>89</v>
      </c>
      <c r="B19">
        <v>340</v>
      </c>
      <c r="C19">
        <v>363518321.5400001</v>
      </c>
      <c r="D19">
        <v>18</v>
      </c>
      <c r="E19">
        <v>12022159</v>
      </c>
      <c r="F19">
        <v>7</v>
      </c>
      <c r="G19">
        <v>11370000</v>
      </c>
      <c r="H19">
        <v>2</v>
      </c>
      <c r="I19">
        <v>6183177</v>
      </c>
      <c r="J19">
        <v>0</v>
      </c>
      <c r="K19">
        <v>0</v>
      </c>
      <c r="L19">
        <v>26</v>
      </c>
      <c r="M19">
        <v>31985631.96</v>
      </c>
      <c r="N19">
        <f t="shared" si="0"/>
        <v>393</v>
      </c>
      <c r="O19">
        <f t="shared" si="1"/>
        <v>425079289.50000006</v>
      </c>
    </row>
    <row r="20" spans="1:15" ht="24.75" customHeight="1">
      <c r="A20" t="s">
        <v>12</v>
      </c>
      <c r="B20">
        <v>59</v>
      </c>
      <c r="C20">
        <v>40945793.260000005</v>
      </c>
      <c r="D20">
        <v>26</v>
      </c>
      <c r="E20">
        <v>11405000</v>
      </c>
      <c r="F20">
        <v>6</v>
      </c>
      <c r="G20">
        <v>22582000</v>
      </c>
      <c r="H20">
        <v>0</v>
      </c>
      <c r="I20">
        <v>0</v>
      </c>
      <c r="J20">
        <v>1</v>
      </c>
      <c r="K20">
        <v>486920</v>
      </c>
      <c r="L20">
        <v>22</v>
      </c>
      <c r="M20">
        <v>16619458</v>
      </c>
      <c r="N20">
        <f t="shared" si="0"/>
        <v>114</v>
      </c>
      <c r="O20">
        <f t="shared" si="1"/>
        <v>92039171.26</v>
      </c>
    </row>
    <row r="21" spans="1:15" ht="24.75" customHeight="1">
      <c r="A21" t="s">
        <v>13</v>
      </c>
      <c r="B21">
        <v>1523</v>
      </c>
      <c r="C21">
        <v>1457184553.7299998</v>
      </c>
      <c r="D21">
        <v>81</v>
      </c>
      <c r="E21">
        <v>107073817.00000001</v>
      </c>
      <c r="F21">
        <v>14</v>
      </c>
      <c r="G21">
        <v>16250000</v>
      </c>
      <c r="H21">
        <v>8</v>
      </c>
      <c r="I21">
        <v>5400000</v>
      </c>
      <c r="J21">
        <v>3</v>
      </c>
      <c r="K21">
        <v>570000</v>
      </c>
      <c r="L21">
        <v>178</v>
      </c>
      <c r="M21">
        <v>70241093.58000001</v>
      </c>
      <c r="N21">
        <f>SUM(N22:N27)</f>
        <v>1807</v>
      </c>
      <c r="O21">
        <f>SUM(O22:O27)</f>
        <v>1656719464.31</v>
      </c>
    </row>
    <row r="22" spans="1:15" ht="24.75" customHeight="1">
      <c r="A22" t="s">
        <v>19</v>
      </c>
      <c r="B22">
        <v>381</v>
      </c>
      <c r="C22">
        <v>252390810</v>
      </c>
      <c r="D22">
        <v>6</v>
      </c>
      <c r="E22">
        <v>6600000</v>
      </c>
      <c r="F22">
        <v>0</v>
      </c>
      <c r="G22">
        <v>0</v>
      </c>
      <c r="H22">
        <v>5</v>
      </c>
      <c r="I22">
        <v>4500000</v>
      </c>
      <c r="J22">
        <v>0</v>
      </c>
      <c r="K22">
        <v>0</v>
      </c>
      <c r="L22">
        <v>10</v>
      </c>
      <c r="M22">
        <v>5688056</v>
      </c>
      <c r="N22">
        <f t="shared" si="0"/>
        <v>402</v>
      </c>
      <c r="O22">
        <f t="shared" si="1"/>
        <v>269178866</v>
      </c>
    </row>
    <row r="23" spans="1:15" ht="24.75" customHeight="1">
      <c r="A23" t="s">
        <v>17</v>
      </c>
      <c r="B23">
        <v>412</v>
      </c>
      <c r="C23">
        <v>483050640.20000005</v>
      </c>
      <c r="D23">
        <v>7</v>
      </c>
      <c r="E23">
        <v>10992000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9</v>
      </c>
      <c r="M23">
        <v>7396738</v>
      </c>
      <c r="N23">
        <f t="shared" si="0"/>
        <v>428</v>
      </c>
      <c r="O23">
        <f t="shared" si="1"/>
        <v>501439378.20000005</v>
      </c>
    </row>
    <row r="24" spans="1:15" ht="24.75" customHeight="1">
      <c r="A24" t="s">
        <v>18</v>
      </c>
      <c r="B24">
        <v>84</v>
      </c>
      <c r="C24">
        <v>23433000</v>
      </c>
      <c r="D24">
        <v>17</v>
      </c>
      <c r="E24">
        <v>18740000</v>
      </c>
      <c r="F24">
        <v>1</v>
      </c>
      <c r="G24">
        <v>2500000</v>
      </c>
      <c r="H24">
        <v>3</v>
      </c>
      <c r="I24">
        <v>900000</v>
      </c>
      <c r="J24">
        <v>0</v>
      </c>
      <c r="K24">
        <v>0</v>
      </c>
      <c r="L24">
        <v>73</v>
      </c>
      <c r="M24">
        <v>23301828.279999997</v>
      </c>
      <c r="N24">
        <f t="shared" si="0"/>
        <v>178</v>
      </c>
      <c r="O24">
        <f t="shared" si="1"/>
        <v>68874828.28</v>
      </c>
    </row>
    <row r="25" spans="1:15" ht="24.75" customHeight="1">
      <c r="A25" t="s">
        <v>64</v>
      </c>
      <c r="B25">
        <v>101</v>
      </c>
      <c r="C25">
        <v>97893394</v>
      </c>
      <c r="D25">
        <v>38</v>
      </c>
      <c r="E25">
        <v>51620317</v>
      </c>
      <c r="F25">
        <v>2</v>
      </c>
      <c r="G25">
        <v>2500000</v>
      </c>
      <c r="H25">
        <v>0</v>
      </c>
      <c r="I25">
        <v>0</v>
      </c>
      <c r="J25">
        <v>3</v>
      </c>
      <c r="K25">
        <v>570000</v>
      </c>
      <c r="L25">
        <v>28</v>
      </c>
      <c r="M25">
        <v>9225300</v>
      </c>
      <c r="N25">
        <f t="shared" si="0"/>
        <v>172</v>
      </c>
      <c r="O25">
        <f t="shared" si="1"/>
        <v>161809011</v>
      </c>
    </row>
    <row r="26" spans="1:15" ht="24.75" customHeight="1">
      <c r="A26" t="s">
        <v>16</v>
      </c>
      <c r="B26">
        <v>266</v>
      </c>
      <c r="C26">
        <v>133431961.53</v>
      </c>
      <c r="D26">
        <v>9</v>
      </c>
      <c r="E26">
        <v>7821500</v>
      </c>
      <c r="F26">
        <v>7</v>
      </c>
      <c r="G26">
        <v>5300000</v>
      </c>
      <c r="H26">
        <v>0</v>
      </c>
      <c r="I26">
        <v>0</v>
      </c>
      <c r="J26">
        <v>0</v>
      </c>
      <c r="K26">
        <v>0</v>
      </c>
      <c r="L26">
        <v>32</v>
      </c>
      <c r="M26">
        <v>12294345.57</v>
      </c>
      <c r="N26">
        <f t="shared" si="0"/>
        <v>314</v>
      </c>
      <c r="O26">
        <f t="shared" si="1"/>
        <v>158847807.1</v>
      </c>
    </row>
    <row r="27" spans="1:15" ht="24.75" customHeight="1">
      <c r="A27" t="s">
        <v>14</v>
      </c>
      <c r="B27">
        <v>279</v>
      </c>
      <c r="C27">
        <v>466984748</v>
      </c>
      <c r="D27">
        <v>4</v>
      </c>
      <c r="E27">
        <v>11300000</v>
      </c>
      <c r="F27">
        <v>4</v>
      </c>
      <c r="G27">
        <v>5950000</v>
      </c>
      <c r="H27">
        <v>0</v>
      </c>
      <c r="I27">
        <v>0</v>
      </c>
      <c r="J27">
        <v>0</v>
      </c>
      <c r="K27">
        <v>0</v>
      </c>
      <c r="L27">
        <v>26</v>
      </c>
      <c r="M27">
        <v>12334825.73</v>
      </c>
      <c r="N27">
        <f t="shared" si="0"/>
        <v>313</v>
      </c>
      <c r="O27">
        <f t="shared" si="1"/>
        <v>496569573.73</v>
      </c>
    </row>
    <row r="28" spans="1:15" ht="24.75" customHeight="1">
      <c r="A28" t="s">
        <v>21</v>
      </c>
      <c r="B28">
        <v>926</v>
      </c>
      <c r="C28">
        <v>2545328507.97</v>
      </c>
      <c r="D28">
        <v>52</v>
      </c>
      <c r="E28">
        <v>260879280</v>
      </c>
      <c r="F28">
        <v>126</v>
      </c>
      <c r="G28">
        <v>221621000</v>
      </c>
      <c r="H28">
        <v>3</v>
      </c>
      <c r="I28">
        <v>6645260</v>
      </c>
      <c r="J28">
        <v>0</v>
      </c>
      <c r="K28">
        <v>0</v>
      </c>
      <c r="L28">
        <v>128</v>
      </c>
      <c r="M28">
        <v>104104598.13</v>
      </c>
      <c r="N28">
        <f>SUM(N29:N33)</f>
        <v>1235</v>
      </c>
      <c r="O28">
        <f>SUM(O29:O33)</f>
        <v>3138578646.1</v>
      </c>
    </row>
    <row r="29" spans="1:15" ht="24.75" customHeight="1">
      <c r="A29" t="s">
        <v>27</v>
      </c>
      <c r="B29">
        <v>75</v>
      </c>
      <c r="C29">
        <v>627614460.97</v>
      </c>
      <c r="D29">
        <v>10</v>
      </c>
      <c r="E29">
        <v>14800000</v>
      </c>
      <c r="F29">
        <v>22</v>
      </c>
      <c r="G29">
        <v>38376000</v>
      </c>
      <c r="H29">
        <v>1</v>
      </c>
      <c r="I29">
        <v>5000000</v>
      </c>
      <c r="J29">
        <v>0</v>
      </c>
      <c r="K29">
        <v>0</v>
      </c>
      <c r="L29">
        <v>41</v>
      </c>
      <c r="M29">
        <v>56805243</v>
      </c>
      <c r="N29">
        <f t="shared" si="0"/>
        <v>149</v>
      </c>
      <c r="O29">
        <f t="shared" si="1"/>
        <v>742595703.97</v>
      </c>
    </row>
    <row r="30" spans="1:15" ht="24.75" customHeight="1">
      <c r="A30" t="s">
        <v>26</v>
      </c>
      <c r="B30">
        <v>53</v>
      </c>
      <c r="C30">
        <v>46627590</v>
      </c>
      <c r="D30">
        <v>9</v>
      </c>
      <c r="E30">
        <v>57837000</v>
      </c>
      <c r="F30">
        <v>79</v>
      </c>
      <c r="G30">
        <v>149852000</v>
      </c>
      <c r="H30">
        <v>1</v>
      </c>
      <c r="I30">
        <v>1500000</v>
      </c>
      <c r="J30">
        <v>0</v>
      </c>
      <c r="K30">
        <v>0</v>
      </c>
      <c r="L30">
        <v>25</v>
      </c>
      <c r="M30">
        <v>12754653.129999999</v>
      </c>
      <c r="N30">
        <f t="shared" si="0"/>
        <v>167</v>
      </c>
      <c r="O30">
        <f t="shared" si="1"/>
        <v>268571243.13</v>
      </c>
    </row>
    <row r="31" spans="1:15" ht="24.75" customHeight="1">
      <c r="A31" t="s">
        <v>31</v>
      </c>
      <c r="B31">
        <v>30</v>
      </c>
      <c r="C31">
        <v>12599251</v>
      </c>
      <c r="D31">
        <v>21</v>
      </c>
      <c r="E31">
        <v>147442280</v>
      </c>
      <c r="F31">
        <v>4</v>
      </c>
      <c r="G31">
        <v>5375000</v>
      </c>
      <c r="H31">
        <v>1</v>
      </c>
      <c r="I31">
        <v>145260</v>
      </c>
      <c r="J31">
        <v>0</v>
      </c>
      <c r="K31">
        <v>0</v>
      </c>
      <c r="L31">
        <v>7</v>
      </c>
      <c r="M31">
        <v>5398032</v>
      </c>
      <c r="N31">
        <f t="shared" si="0"/>
        <v>63</v>
      </c>
      <c r="O31">
        <f t="shared" si="1"/>
        <v>170959823</v>
      </c>
    </row>
    <row r="32" spans="1:15" ht="24.75" customHeight="1">
      <c r="A32" t="s">
        <v>24</v>
      </c>
      <c r="B32">
        <v>364</v>
      </c>
      <c r="C32">
        <v>470642925</v>
      </c>
      <c r="D32">
        <v>1</v>
      </c>
      <c r="E32">
        <v>600000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16</v>
      </c>
      <c r="M32">
        <v>13357180</v>
      </c>
      <c r="N32">
        <f t="shared" si="0"/>
        <v>381</v>
      </c>
      <c r="O32">
        <f t="shared" si="1"/>
        <v>484600105</v>
      </c>
    </row>
    <row r="33" spans="1:15" ht="24.75" customHeight="1">
      <c r="A33" t="s">
        <v>22</v>
      </c>
      <c r="B33">
        <v>404</v>
      </c>
      <c r="C33">
        <v>1387844281</v>
      </c>
      <c r="D33">
        <v>11</v>
      </c>
      <c r="E33">
        <v>40200000</v>
      </c>
      <c r="F33">
        <v>21</v>
      </c>
      <c r="G33">
        <v>28018000</v>
      </c>
      <c r="H33">
        <v>0</v>
      </c>
      <c r="I33">
        <v>0</v>
      </c>
      <c r="J33">
        <v>0</v>
      </c>
      <c r="K33">
        <v>0</v>
      </c>
      <c r="L33">
        <v>39</v>
      </c>
      <c r="M33">
        <v>15789489.999999998</v>
      </c>
      <c r="N33">
        <f t="shared" si="0"/>
        <v>475</v>
      </c>
      <c r="O33">
        <f t="shared" si="1"/>
        <v>1471851771</v>
      </c>
    </row>
    <row r="34" spans="1:15" ht="24.75" customHeight="1">
      <c r="A34" t="s">
        <v>28</v>
      </c>
      <c r="B34">
        <v>693</v>
      </c>
      <c r="C34">
        <v>956634392.57</v>
      </c>
      <c r="D34">
        <v>246</v>
      </c>
      <c r="E34">
        <v>168800694</v>
      </c>
      <c r="F34">
        <v>22</v>
      </c>
      <c r="G34">
        <v>25300000</v>
      </c>
      <c r="H34">
        <v>5</v>
      </c>
      <c r="I34">
        <v>35322908</v>
      </c>
      <c r="J34">
        <v>6</v>
      </c>
      <c r="K34">
        <v>2267000</v>
      </c>
      <c r="L34">
        <v>211</v>
      </c>
      <c r="M34">
        <v>126372566</v>
      </c>
      <c r="N34">
        <f>SUM(N35:N39)</f>
        <v>1183</v>
      </c>
      <c r="O34">
        <f>SUM(O35:O39)</f>
        <v>1314697560.57</v>
      </c>
    </row>
    <row r="35" spans="1:15" ht="24.75" customHeight="1">
      <c r="A35" t="s">
        <v>29</v>
      </c>
      <c r="B35">
        <v>33</v>
      </c>
      <c r="C35">
        <v>10820000</v>
      </c>
      <c r="D35">
        <v>77</v>
      </c>
      <c r="E35">
        <v>49680120</v>
      </c>
      <c r="F35">
        <v>1</v>
      </c>
      <c r="G35">
        <v>3000000</v>
      </c>
      <c r="H35">
        <v>0</v>
      </c>
      <c r="I35">
        <v>0</v>
      </c>
      <c r="J35">
        <v>0</v>
      </c>
      <c r="K35">
        <v>0</v>
      </c>
      <c r="L35">
        <v>11</v>
      </c>
      <c r="M35">
        <v>12791900</v>
      </c>
      <c r="N35">
        <f t="shared" si="0"/>
        <v>122</v>
      </c>
      <c r="O35">
        <f t="shared" si="1"/>
        <v>76292020</v>
      </c>
    </row>
    <row r="36" spans="1:15" ht="24.75" customHeight="1">
      <c r="A36" t="s">
        <v>50</v>
      </c>
      <c r="B36">
        <v>275</v>
      </c>
      <c r="C36">
        <v>254104015.07</v>
      </c>
      <c r="D36">
        <v>20</v>
      </c>
      <c r="E36">
        <v>9150000</v>
      </c>
      <c r="F36">
        <v>4</v>
      </c>
      <c r="G36">
        <v>6850000</v>
      </c>
      <c r="H36">
        <v>0</v>
      </c>
      <c r="I36">
        <v>0</v>
      </c>
      <c r="J36">
        <v>1</v>
      </c>
      <c r="K36">
        <v>200000</v>
      </c>
      <c r="L36">
        <v>29</v>
      </c>
      <c r="M36">
        <v>20143100</v>
      </c>
      <c r="N36">
        <f t="shared" si="0"/>
        <v>329</v>
      </c>
      <c r="O36">
        <f t="shared" si="1"/>
        <v>290447115.07</v>
      </c>
    </row>
    <row r="37" spans="1:15" ht="24.75" customHeight="1">
      <c r="A37" t="s">
        <v>32</v>
      </c>
      <c r="B37">
        <v>68</v>
      </c>
      <c r="C37">
        <v>30671166</v>
      </c>
      <c r="D37">
        <v>71</v>
      </c>
      <c r="E37">
        <v>67137356</v>
      </c>
      <c r="F37">
        <v>14</v>
      </c>
      <c r="G37">
        <v>10950000</v>
      </c>
      <c r="H37">
        <v>3</v>
      </c>
      <c r="I37">
        <v>34332908</v>
      </c>
      <c r="J37">
        <v>3</v>
      </c>
      <c r="K37">
        <v>1200000</v>
      </c>
      <c r="L37">
        <v>133</v>
      </c>
      <c r="M37">
        <v>82643009</v>
      </c>
      <c r="N37">
        <f t="shared" si="0"/>
        <v>292</v>
      </c>
      <c r="O37">
        <f t="shared" si="1"/>
        <v>226934439</v>
      </c>
    </row>
    <row r="38" spans="1:15" ht="24.75" customHeight="1">
      <c r="A38" t="s">
        <v>90</v>
      </c>
      <c r="B38">
        <v>193</v>
      </c>
      <c r="C38">
        <v>576392343.5</v>
      </c>
      <c r="D38">
        <v>22</v>
      </c>
      <c r="E38">
        <v>11560000</v>
      </c>
      <c r="F38">
        <v>3</v>
      </c>
      <c r="G38">
        <v>4500000</v>
      </c>
      <c r="H38">
        <v>2</v>
      </c>
      <c r="I38">
        <v>990000</v>
      </c>
      <c r="J38">
        <v>0</v>
      </c>
      <c r="K38">
        <v>0</v>
      </c>
      <c r="L38">
        <v>18</v>
      </c>
      <c r="M38">
        <v>5306000</v>
      </c>
      <c r="N38">
        <f t="shared" si="0"/>
        <v>238</v>
      </c>
      <c r="O38">
        <f t="shared" si="1"/>
        <v>598748343.5</v>
      </c>
    </row>
    <row r="39" spans="1:15" ht="24.75" customHeight="1">
      <c r="A39" t="s">
        <v>30</v>
      </c>
      <c r="B39">
        <v>124</v>
      </c>
      <c r="C39">
        <v>84646868</v>
      </c>
      <c r="D39">
        <v>56</v>
      </c>
      <c r="E39">
        <v>31273218</v>
      </c>
      <c r="F39">
        <v>0</v>
      </c>
      <c r="G39">
        <v>0</v>
      </c>
      <c r="H39">
        <v>0</v>
      </c>
      <c r="I39">
        <v>0</v>
      </c>
      <c r="J39">
        <v>2</v>
      </c>
      <c r="K39">
        <v>867000</v>
      </c>
      <c r="L39">
        <v>20</v>
      </c>
      <c r="M39">
        <v>5488557</v>
      </c>
      <c r="N39">
        <f t="shared" si="0"/>
        <v>202</v>
      </c>
      <c r="O39">
        <f t="shared" si="1"/>
        <v>122275643</v>
      </c>
    </row>
    <row r="40" spans="1:15" ht="24.75" customHeight="1">
      <c r="A40" t="s">
        <v>47</v>
      </c>
      <c r="B40">
        <v>709</v>
      </c>
      <c r="C40">
        <v>1500743481.64</v>
      </c>
      <c r="D40">
        <v>29</v>
      </c>
      <c r="E40">
        <v>58387500</v>
      </c>
      <c r="F40">
        <v>36</v>
      </c>
      <c r="G40">
        <v>26057285</v>
      </c>
      <c r="H40">
        <v>9</v>
      </c>
      <c r="I40">
        <v>12100000</v>
      </c>
      <c r="J40">
        <v>2</v>
      </c>
      <c r="K40">
        <v>350000</v>
      </c>
      <c r="L40">
        <v>105</v>
      </c>
      <c r="M40">
        <v>45384787.370000005</v>
      </c>
      <c r="N40">
        <f>SUM(N41:N45)</f>
        <v>890</v>
      </c>
      <c r="O40">
        <f>SUM(O41:O45)</f>
        <v>1643023054.01</v>
      </c>
    </row>
    <row r="41" spans="1:15" ht="24.75" customHeight="1">
      <c r="A41" t="s">
        <v>8</v>
      </c>
      <c r="B41">
        <v>183</v>
      </c>
      <c r="C41">
        <v>376728106.62</v>
      </c>
      <c r="D41">
        <v>1</v>
      </c>
      <c r="E41">
        <v>1500000</v>
      </c>
      <c r="F41">
        <v>0</v>
      </c>
      <c r="G41">
        <v>0</v>
      </c>
      <c r="H41">
        <v>0</v>
      </c>
      <c r="I41">
        <v>0</v>
      </c>
      <c r="J41">
        <v>2</v>
      </c>
      <c r="K41">
        <v>350000</v>
      </c>
      <c r="L41">
        <v>11</v>
      </c>
      <c r="M41">
        <v>3555564</v>
      </c>
      <c r="N41">
        <f t="shared" si="0"/>
        <v>197</v>
      </c>
      <c r="O41">
        <f t="shared" si="1"/>
        <v>382133670.62</v>
      </c>
    </row>
    <row r="42" spans="1:15" ht="24.75" customHeight="1">
      <c r="A42" t="s">
        <v>23</v>
      </c>
      <c r="B42">
        <v>117</v>
      </c>
      <c r="C42">
        <v>387704954</v>
      </c>
      <c r="D42">
        <v>4</v>
      </c>
      <c r="E42">
        <v>3200000</v>
      </c>
      <c r="F42">
        <v>7</v>
      </c>
      <c r="G42">
        <v>3450000</v>
      </c>
      <c r="H42">
        <v>7</v>
      </c>
      <c r="I42">
        <v>11350000</v>
      </c>
      <c r="J42">
        <v>0</v>
      </c>
      <c r="K42">
        <v>0</v>
      </c>
      <c r="L42">
        <v>25</v>
      </c>
      <c r="M42">
        <v>12679074</v>
      </c>
      <c r="N42">
        <f t="shared" si="0"/>
        <v>160</v>
      </c>
      <c r="O42">
        <f t="shared" si="1"/>
        <v>418384028</v>
      </c>
    </row>
    <row r="43" spans="1:15" ht="24.75" customHeight="1">
      <c r="A43" t="s">
        <v>65</v>
      </c>
      <c r="B43">
        <v>116</v>
      </c>
      <c r="C43">
        <v>57782517.5</v>
      </c>
      <c r="D43">
        <v>2</v>
      </c>
      <c r="E43">
        <v>19500000</v>
      </c>
      <c r="F43">
        <v>5</v>
      </c>
      <c r="G43">
        <v>6100000</v>
      </c>
      <c r="H43">
        <v>0</v>
      </c>
      <c r="I43">
        <v>0</v>
      </c>
      <c r="J43">
        <v>0</v>
      </c>
      <c r="K43">
        <v>0</v>
      </c>
      <c r="L43">
        <v>24</v>
      </c>
      <c r="M43">
        <v>9180026.369999997</v>
      </c>
      <c r="N43">
        <f t="shared" si="0"/>
        <v>147</v>
      </c>
      <c r="O43">
        <f t="shared" si="1"/>
        <v>92562543.87</v>
      </c>
    </row>
    <row r="44" spans="1:15" ht="24.75" customHeight="1">
      <c r="A44" t="s">
        <v>25</v>
      </c>
      <c r="B44">
        <v>100</v>
      </c>
      <c r="C44">
        <v>163654806</v>
      </c>
      <c r="D44">
        <v>4</v>
      </c>
      <c r="E44">
        <v>4060000</v>
      </c>
      <c r="F44">
        <v>22</v>
      </c>
      <c r="G44">
        <v>15757285</v>
      </c>
      <c r="H44">
        <v>0</v>
      </c>
      <c r="I44">
        <v>0</v>
      </c>
      <c r="J44">
        <v>0</v>
      </c>
      <c r="K44">
        <v>0</v>
      </c>
      <c r="L44">
        <v>36</v>
      </c>
      <c r="M44">
        <v>18102823</v>
      </c>
      <c r="N44">
        <f t="shared" si="0"/>
        <v>162</v>
      </c>
      <c r="O44">
        <f t="shared" si="1"/>
        <v>201574914</v>
      </c>
    </row>
    <row r="45" spans="1:15" ht="24.75" customHeight="1">
      <c r="A45" t="s">
        <v>15</v>
      </c>
      <c r="B45">
        <v>193</v>
      </c>
      <c r="C45">
        <v>514873097.5199999</v>
      </c>
      <c r="D45">
        <v>18</v>
      </c>
      <c r="E45">
        <v>30127500</v>
      </c>
      <c r="F45">
        <v>2</v>
      </c>
      <c r="G45">
        <v>750000</v>
      </c>
      <c r="H45">
        <v>2</v>
      </c>
      <c r="I45">
        <v>750000</v>
      </c>
      <c r="J45">
        <v>0</v>
      </c>
      <c r="K45">
        <v>0</v>
      </c>
      <c r="L45">
        <v>9</v>
      </c>
      <c r="M45">
        <v>1867300</v>
      </c>
      <c r="N45">
        <f t="shared" si="0"/>
        <v>224</v>
      </c>
      <c r="O45">
        <f t="shared" si="1"/>
        <v>548367897.52</v>
      </c>
    </row>
    <row r="46" spans="1:15" ht="24.75" customHeight="1">
      <c r="A46" t="s">
        <v>91</v>
      </c>
      <c r="B46">
        <f>B8+B14+B21+B28+B34+B40</f>
        <v>5237</v>
      </c>
      <c r="C46">
        <f aca="true" t="shared" si="2" ref="C46:O46">C8+C14+C21+C28+C34+C40</f>
        <v>7989296666.13</v>
      </c>
      <c r="D46">
        <f t="shared" si="2"/>
        <v>673</v>
      </c>
      <c r="E46">
        <f t="shared" si="2"/>
        <v>872409168.71</v>
      </c>
      <c r="F46">
        <f t="shared" si="2"/>
        <v>281</v>
      </c>
      <c r="G46">
        <f t="shared" si="2"/>
        <v>444697285</v>
      </c>
      <c r="H46">
        <f t="shared" si="2"/>
        <v>32</v>
      </c>
      <c r="I46">
        <f t="shared" si="2"/>
        <v>68651345</v>
      </c>
      <c r="J46">
        <f t="shared" si="2"/>
        <v>15</v>
      </c>
      <c r="K46">
        <f t="shared" si="2"/>
        <v>4923920</v>
      </c>
      <c r="L46">
        <f t="shared" si="2"/>
        <v>1237</v>
      </c>
      <c r="M46">
        <f t="shared" si="2"/>
        <v>1252013834.92</v>
      </c>
      <c r="N46">
        <f t="shared" si="2"/>
        <v>7475</v>
      </c>
      <c r="O46">
        <f t="shared" si="2"/>
        <v>10631992219.76</v>
      </c>
    </row>
    <row r="47" spans="1:1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</sheetData>
  <sheetProtection/>
  <printOptions horizontalCentered="1" verticalCentered="1"/>
  <pageMargins left="0.5905511811023623" right="0.5905511811023623" top="0.42" bottom="0.55" header="0.31496062992125984" footer="0.31496062992125984"/>
  <pageSetup fitToHeight="1" fitToWidth="1" horizontalDpi="600" verticalDpi="600" orientation="landscape" paperSize="9" scale="45" r:id="rId1"/>
  <headerFooter alignWithMargins="0">
    <oddFooter>&amp;LPlaneación Estratégica - Sección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showGridLines="0" zoomScale="55" zoomScaleNormal="55" zoomScaleSheetLayoutView="50" zoomScalePageLayoutView="0" workbookViewId="0" topLeftCell="A19">
      <selection activeCell="M20" sqref="M20"/>
    </sheetView>
  </sheetViews>
  <sheetFormatPr defaultColWidth="11.421875" defaultRowHeight="30" customHeight="1"/>
  <cols>
    <col min="1" max="1" width="50.57421875" style="19" bestFit="1" customWidth="1"/>
    <col min="2" max="2" width="24.57421875" style="19" customWidth="1"/>
    <col min="3" max="3" width="19.57421875" style="19" bestFit="1" customWidth="1"/>
    <col min="4" max="4" width="18.57421875" style="19" bestFit="1" customWidth="1"/>
    <col min="5" max="5" width="24.57421875" style="19" bestFit="1" customWidth="1"/>
    <col min="6" max="6" width="19.57421875" style="19" bestFit="1" customWidth="1"/>
    <col min="7" max="7" width="18.00390625" style="19" bestFit="1" customWidth="1"/>
    <col min="8" max="8" width="15.7109375" style="19" bestFit="1" customWidth="1"/>
    <col min="9" max="9" width="19.57421875" style="19" bestFit="1" customWidth="1"/>
    <col min="10" max="10" width="23.140625" style="31" bestFit="1" customWidth="1"/>
    <col min="11" max="11" width="27.7109375" style="32" bestFit="1" customWidth="1"/>
    <col min="12" max="12" width="26.421875" style="19" bestFit="1" customWidth="1"/>
    <col min="13" max="13" width="13.421875" style="19" bestFit="1" customWidth="1"/>
    <col min="14" max="14" width="17.7109375" style="19" bestFit="1" customWidth="1"/>
    <col min="15" max="15" width="27.00390625" style="19" bestFit="1" customWidth="1"/>
    <col min="16" max="16" width="13.421875" style="19" bestFit="1" customWidth="1"/>
    <col min="17" max="17" width="17.7109375" style="19" bestFit="1" customWidth="1"/>
    <col min="18" max="18" width="3.8515625" style="19" bestFit="1" customWidth="1"/>
    <col min="19" max="19" width="11.421875" style="19" customWidth="1"/>
    <col min="20" max="20" width="3.8515625" style="19" bestFit="1" customWidth="1"/>
    <col min="21" max="16384" width="11.421875" style="19" customWidth="1"/>
  </cols>
  <sheetData>
    <row r="1" spans="1:11" s="18" customFormat="1" ht="30" customHeight="1">
      <c r="A1" t="s">
        <v>228</v>
      </c>
      <c r="B1"/>
      <c r="C1"/>
      <c r="D1"/>
      <c r="E1"/>
      <c r="F1"/>
      <c r="G1"/>
      <c r="H1"/>
      <c r="I1"/>
      <c r="J1" s="29"/>
      <c r="K1" s="30"/>
    </row>
    <row r="2" spans="1:11" s="18" customFormat="1" ht="30" customHeight="1">
      <c r="A2" t="s">
        <v>230</v>
      </c>
      <c r="B2"/>
      <c r="C2"/>
      <c r="D2"/>
      <c r="E2"/>
      <c r="F2"/>
      <c r="G2"/>
      <c r="H2"/>
      <c r="I2"/>
      <c r="J2" s="29"/>
      <c r="K2" s="30"/>
    </row>
    <row r="3" spans="1:9" ht="30" customHeight="1">
      <c r="A3"/>
      <c r="B3"/>
      <c r="C3"/>
      <c r="D3"/>
      <c r="E3"/>
      <c r="F3"/>
      <c r="G3"/>
      <c r="H3"/>
      <c r="I3"/>
    </row>
    <row r="4" spans="1:9" ht="30" customHeight="1">
      <c r="A4" t="s">
        <v>106</v>
      </c>
      <c r="B4" t="s">
        <v>107</v>
      </c>
      <c r="C4"/>
      <c r="D4" t="s">
        <v>53</v>
      </c>
      <c r="E4"/>
      <c r="F4"/>
      <c r="G4"/>
      <c r="H4" t="s">
        <v>79</v>
      </c>
      <c r="I4"/>
    </row>
    <row r="5" spans="1:9" ht="30" customHeight="1">
      <c r="A5"/>
      <c r="B5" t="s">
        <v>58</v>
      </c>
      <c r="C5" t="s">
        <v>108</v>
      </c>
      <c r="D5" t="s">
        <v>61</v>
      </c>
      <c r="E5" t="s">
        <v>58</v>
      </c>
      <c r="F5" t="s">
        <v>108</v>
      </c>
      <c r="G5" t="s">
        <v>59</v>
      </c>
      <c r="H5" t="s">
        <v>58</v>
      </c>
      <c r="I5" t="s">
        <v>108</v>
      </c>
    </row>
    <row r="6" spans="1:9" ht="30" customHeight="1">
      <c r="A6"/>
      <c r="B6" t="s">
        <v>109</v>
      </c>
      <c r="C6" t="s">
        <v>110</v>
      </c>
      <c r="D6"/>
      <c r="E6" t="s">
        <v>109</v>
      </c>
      <c r="F6" t="s">
        <v>110</v>
      </c>
      <c r="G6" t="s">
        <v>111</v>
      </c>
      <c r="H6" t="s">
        <v>109</v>
      </c>
      <c r="I6" t="s">
        <v>110</v>
      </c>
    </row>
    <row r="7" spans="1:9" ht="30" customHeight="1">
      <c r="A7" t="s">
        <v>112</v>
      </c>
      <c r="B7"/>
      <c r="C7"/>
      <c r="D7"/>
      <c r="E7"/>
      <c r="F7"/>
      <c r="G7"/>
      <c r="H7"/>
      <c r="I7"/>
    </row>
    <row r="8" spans="1:9" ht="30" customHeight="1">
      <c r="A8" t="s">
        <v>113</v>
      </c>
      <c r="B8">
        <v>1342114393</v>
      </c>
      <c r="C8">
        <v>238436</v>
      </c>
      <c r="D8">
        <v>2035</v>
      </c>
      <c r="E8">
        <v>1157023552.18</v>
      </c>
      <c r="F8">
        <v>197231</v>
      </c>
      <c r="G8">
        <v>2067</v>
      </c>
      <c r="H8">
        <f>+E8/B8*100</f>
        <v>86.20901155778009</v>
      </c>
      <c r="I8">
        <f>+F8/C8*100</f>
        <v>82.71863309231827</v>
      </c>
    </row>
    <row r="9" spans="1:9" ht="30" customHeight="1">
      <c r="A9" t="s">
        <v>204</v>
      </c>
      <c r="B9">
        <v>2630015000</v>
      </c>
      <c r="C9">
        <v>0</v>
      </c>
      <c r="D9">
        <v>235</v>
      </c>
      <c r="E9">
        <v>3075345030</v>
      </c>
      <c r="F9">
        <v>0</v>
      </c>
      <c r="G9">
        <v>235</v>
      </c>
      <c r="H9">
        <f aca="true" t="shared" si="0" ref="H9:H35">+E9/B9*100</f>
        <v>116.93260418666813</v>
      </c>
      <c r="I9">
        <v>0</v>
      </c>
    </row>
    <row r="10" spans="1:9" ht="30" customHeight="1">
      <c r="A10" t="s">
        <v>116</v>
      </c>
      <c r="B10">
        <v>403332325</v>
      </c>
      <c r="C10">
        <v>92065</v>
      </c>
      <c r="D10">
        <v>494</v>
      </c>
      <c r="E10">
        <v>294576149</v>
      </c>
      <c r="F10">
        <v>55692</v>
      </c>
      <c r="G10">
        <v>494</v>
      </c>
      <c r="H10">
        <f t="shared" si="0"/>
        <v>73.03559143195379</v>
      </c>
      <c r="I10">
        <f aca="true" t="shared" si="1" ref="I10:I35">+F10/C10*100</f>
        <v>60.49204366480204</v>
      </c>
    </row>
    <row r="11" spans="1:9" ht="30" customHeight="1">
      <c r="A11" t="s">
        <v>203</v>
      </c>
      <c r="B11">
        <v>206200000</v>
      </c>
      <c r="C11">
        <v>0</v>
      </c>
      <c r="D11">
        <v>16</v>
      </c>
      <c r="E11">
        <v>203340000</v>
      </c>
      <c r="F11">
        <v>0</v>
      </c>
      <c r="G11">
        <v>16</v>
      </c>
      <c r="H11">
        <f t="shared" si="0"/>
        <v>98.61299709020369</v>
      </c>
      <c r="I11">
        <v>0</v>
      </c>
    </row>
    <row r="12" spans="1:9" ht="30" customHeight="1">
      <c r="A12" t="s">
        <v>118</v>
      </c>
      <c r="B12">
        <v>188735621.3</v>
      </c>
      <c r="C12">
        <v>23111</v>
      </c>
      <c r="D12">
        <v>244</v>
      </c>
      <c r="E12">
        <v>250695080.06</v>
      </c>
      <c r="F12">
        <v>15121</v>
      </c>
      <c r="G12">
        <v>244</v>
      </c>
      <c r="H12">
        <f t="shared" si="0"/>
        <v>132.82870415940923</v>
      </c>
      <c r="I12">
        <f t="shared" si="1"/>
        <v>65.42771840249232</v>
      </c>
    </row>
    <row r="13" spans="1:9" ht="30" customHeight="1">
      <c r="A13" t="s">
        <v>114</v>
      </c>
      <c r="B13">
        <v>148713948.41</v>
      </c>
      <c r="C13">
        <v>10828</v>
      </c>
      <c r="D13">
        <v>294</v>
      </c>
      <c r="E13">
        <v>209063026.2</v>
      </c>
      <c r="F13">
        <v>15290</v>
      </c>
      <c r="G13">
        <v>294</v>
      </c>
      <c r="H13">
        <f t="shared" si="0"/>
        <v>140.58064387048574</v>
      </c>
      <c r="I13">
        <f t="shared" si="1"/>
        <v>141.20797931289252</v>
      </c>
    </row>
    <row r="14" spans="1:9" ht="30" customHeight="1">
      <c r="A14" t="s">
        <v>115</v>
      </c>
      <c r="B14">
        <v>141621211.23</v>
      </c>
      <c r="C14">
        <v>11839</v>
      </c>
      <c r="D14">
        <v>139</v>
      </c>
      <c r="E14">
        <v>60481078</v>
      </c>
      <c r="F14">
        <v>6264</v>
      </c>
      <c r="G14">
        <v>139</v>
      </c>
      <c r="H14">
        <f t="shared" si="0"/>
        <v>42.70622844891199</v>
      </c>
      <c r="I14">
        <f t="shared" si="1"/>
        <v>52.909874144775735</v>
      </c>
    </row>
    <row r="15" spans="1:9" ht="30" customHeight="1">
      <c r="A15" t="s">
        <v>232</v>
      </c>
      <c r="B15">
        <v>5102000</v>
      </c>
      <c r="C15">
        <v>0</v>
      </c>
      <c r="D15">
        <v>5</v>
      </c>
      <c r="E15">
        <v>6650000</v>
      </c>
      <c r="F15">
        <v>0</v>
      </c>
      <c r="G15">
        <v>5</v>
      </c>
      <c r="H15">
        <f t="shared" si="0"/>
        <v>130.34104272834182</v>
      </c>
      <c r="I15">
        <v>0</v>
      </c>
    </row>
    <row r="16" spans="1:9" ht="30" customHeight="1">
      <c r="A16" t="s">
        <v>142</v>
      </c>
      <c r="B16">
        <v>96519932.62</v>
      </c>
      <c r="C16">
        <v>1474</v>
      </c>
      <c r="D16">
        <v>47</v>
      </c>
      <c r="E16">
        <v>63490000</v>
      </c>
      <c r="F16">
        <v>32276</v>
      </c>
      <c r="G16">
        <v>47</v>
      </c>
      <c r="H16">
        <f t="shared" si="0"/>
        <v>65.7791590571875</v>
      </c>
      <c r="I16">
        <f t="shared" si="1"/>
        <v>2189.687924016282</v>
      </c>
    </row>
    <row r="17" spans="1:9" ht="30" customHeight="1">
      <c r="A17" t="s">
        <v>143</v>
      </c>
      <c r="B17">
        <v>93734314.64</v>
      </c>
      <c r="C17">
        <v>2125</v>
      </c>
      <c r="D17">
        <v>54</v>
      </c>
      <c r="E17">
        <v>80248000</v>
      </c>
      <c r="F17">
        <v>32438</v>
      </c>
      <c r="G17">
        <v>54</v>
      </c>
      <c r="H17">
        <f t="shared" si="0"/>
        <v>85.61219048563366</v>
      </c>
      <c r="I17">
        <f t="shared" si="1"/>
        <v>1526.4941176470588</v>
      </c>
    </row>
    <row r="18" spans="1:9" ht="30" customHeight="1">
      <c r="A18" t="s">
        <v>119</v>
      </c>
      <c r="B18">
        <v>102658420</v>
      </c>
      <c r="C18">
        <v>8022</v>
      </c>
      <c r="D18">
        <v>35</v>
      </c>
      <c r="E18">
        <v>33203315.07</v>
      </c>
      <c r="F18">
        <v>2479</v>
      </c>
      <c r="G18">
        <v>35</v>
      </c>
      <c r="H18">
        <f t="shared" si="0"/>
        <v>32.343489282223516</v>
      </c>
      <c r="I18">
        <f t="shared" si="1"/>
        <v>30.902518075292946</v>
      </c>
    </row>
    <row r="19" spans="1:9" ht="30" customHeight="1">
      <c r="A19" t="s">
        <v>144</v>
      </c>
      <c r="B19">
        <v>89351002.19999999</v>
      </c>
      <c r="C19">
        <v>2905</v>
      </c>
      <c r="D19">
        <v>148</v>
      </c>
      <c r="E19">
        <v>142966000</v>
      </c>
      <c r="F19">
        <v>3433</v>
      </c>
      <c r="G19">
        <v>148</v>
      </c>
      <c r="H19">
        <f t="shared" si="0"/>
        <v>160.0049204596387</v>
      </c>
      <c r="I19">
        <f t="shared" si="1"/>
        <v>118.17555938037864</v>
      </c>
    </row>
    <row r="20" spans="1:9" ht="30" customHeight="1">
      <c r="A20" t="s">
        <v>145</v>
      </c>
      <c r="B20">
        <v>37321511.74</v>
      </c>
      <c r="C20">
        <v>0</v>
      </c>
      <c r="D20">
        <v>24</v>
      </c>
      <c r="E20">
        <v>50722900</v>
      </c>
      <c r="F20">
        <v>882</v>
      </c>
      <c r="G20">
        <v>24</v>
      </c>
      <c r="H20">
        <f t="shared" si="0"/>
        <v>135.90794594109866</v>
      </c>
      <c r="I20">
        <v>0</v>
      </c>
    </row>
    <row r="21" spans="1:9" ht="30" customHeight="1">
      <c r="A21" t="s">
        <v>146</v>
      </c>
      <c r="B21">
        <v>46153000</v>
      </c>
      <c r="C21">
        <v>5714</v>
      </c>
      <c r="D21">
        <v>142</v>
      </c>
      <c r="E21">
        <v>137278239</v>
      </c>
      <c r="F21">
        <v>14665</v>
      </c>
      <c r="G21">
        <v>142</v>
      </c>
      <c r="H21">
        <f t="shared" si="0"/>
        <v>297.4416375966893</v>
      </c>
      <c r="I21">
        <f t="shared" si="1"/>
        <v>256.65033251662584</v>
      </c>
    </row>
    <row r="22" spans="1:9" ht="30" customHeight="1">
      <c r="A22" t="s">
        <v>121</v>
      </c>
      <c r="B22">
        <v>42113897.05</v>
      </c>
      <c r="C22">
        <v>30372</v>
      </c>
      <c r="D22">
        <v>25</v>
      </c>
      <c r="E22">
        <v>16865000</v>
      </c>
      <c r="F22">
        <v>783</v>
      </c>
      <c r="G22">
        <v>25</v>
      </c>
      <c r="H22">
        <f t="shared" si="0"/>
        <v>40.04616333647993</v>
      </c>
      <c r="I22">
        <f t="shared" si="1"/>
        <v>2.5780323982615565</v>
      </c>
    </row>
    <row r="23" spans="1:9" ht="30" customHeight="1">
      <c r="A23" t="s">
        <v>117</v>
      </c>
      <c r="B23">
        <v>2100000</v>
      </c>
      <c r="C23">
        <v>300</v>
      </c>
      <c r="D23">
        <v>17</v>
      </c>
      <c r="E23">
        <v>3400000</v>
      </c>
      <c r="F23">
        <v>364</v>
      </c>
      <c r="G23">
        <v>17</v>
      </c>
      <c r="H23">
        <f t="shared" si="0"/>
        <v>161.9047619047619</v>
      </c>
      <c r="I23">
        <f t="shared" si="1"/>
        <v>121.33333333333334</v>
      </c>
    </row>
    <row r="24" spans="1:9" ht="30" customHeight="1">
      <c r="A24" t="s">
        <v>233</v>
      </c>
      <c r="B24">
        <v>31000000</v>
      </c>
      <c r="C24">
        <v>0</v>
      </c>
      <c r="D24">
        <v>1</v>
      </c>
      <c r="E24">
        <v>21200000</v>
      </c>
      <c r="F24">
        <v>0</v>
      </c>
      <c r="G24">
        <v>1</v>
      </c>
      <c r="H24">
        <f t="shared" si="0"/>
        <v>68.38709677419355</v>
      </c>
      <c r="I24">
        <v>0</v>
      </c>
    </row>
    <row r="25" spans="1:9" ht="30" customHeight="1">
      <c r="A25" t="s">
        <v>120</v>
      </c>
      <c r="B25">
        <v>32891656.240000002</v>
      </c>
      <c r="C25">
        <v>8575</v>
      </c>
      <c r="D25">
        <v>116</v>
      </c>
      <c r="E25">
        <v>34225500</v>
      </c>
      <c r="F25">
        <v>6656</v>
      </c>
      <c r="G25">
        <v>116</v>
      </c>
      <c r="H25">
        <f t="shared" si="0"/>
        <v>104.05526480718198</v>
      </c>
      <c r="I25">
        <f t="shared" si="1"/>
        <v>77.6209912536443</v>
      </c>
    </row>
    <row r="26" spans="1:9" ht="30" customHeight="1">
      <c r="A26" t="s">
        <v>124</v>
      </c>
      <c r="B26">
        <v>0</v>
      </c>
      <c r="C26">
        <v>0</v>
      </c>
      <c r="D26">
        <v>16</v>
      </c>
      <c r="E26">
        <v>12453113.62</v>
      </c>
      <c r="F26">
        <v>786</v>
      </c>
      <c r="G26">
        <v>16</v>
      </c>
      <c r="H26">
        <v>0</v>
      </c>
      <c r="I26">
        <v>0</v>
      </c>
    </row>
    <row r="27" spans="1:9" ht="30" customHeight="1">
      <c r="A27" t="s">
        <v>196</v>
      </c>
      <c r="B27">
        <v>8563000</v>
      </c>
      <c r="C27">
        <v>0</v>
      </c>
      <c r="D27">
        <v>32</v>
      </c>
      <c r="E27">
        <v>230168603.60000002</v>
      </c>
      <c r="F27">
        <v>0</v>
      </c>
      <c r="G27">
        <v>32</v>
      </c>
      <c r="H27">
        <f t="shared" si="0"/>
        <v>2687.943519794465</v>
      </c>
      <c r="I27">
        <v>0</v>
      </c>
    </row>
    <row r="28" spans="1:9" ht="30" customHeight="1">
      <c r="A28" t="s">
        <v>147</v>
      </c>
      <c r="B28">
        <v>0</v>
      </c>
      <c r="C28">
        <v>0</v>
      </c>
      <c r="D28">
        <v>16</v>
      </c>
      <c r="E28">
        <v>38630000</v>
      </c>
      <c r="F28">
        <v>226</v>
      </c>
      <c r="G28">
        <v>16</v>
      </c>
      <c r="H28">
        <v>0</v>
      </c>
      <c r="I28">
        <v>0</v>
      </c>
    </row>
    <row r="29" spans="1:9" ht="30" customHeight="1">
      <c r="A29" t="s">
        <v>122</v>
      </c>
      <c r="B29">
        <v>27649656</v>
      </c>
      <c r="C29">
        <v>2266</v>
      </c>
      <c r="D29">
        <v>31</v>
      </c>
      <c r="E29">
        <v>7719000</v>
      </c>
      <c r="F29">
        <v>868</v>
      </c>
      <c r="G29">
        <v>31</v>
      </c>
      <c r="H29">
        <f t="shared" si="0"/>
        <v>27.91716468371252</v>
      </c>
      <c r="I29">
        <f t="shared" si="1"/>
        <v>38.305383936451896</v>
      </c>
    </row>
    <row r="30" spans="1:9" ht="30" customHeight="1">
      <c r="A30" t="s">
        <v>236</v>
      </c>
      <c r="B30">
        <v>21194844.8</v>
      </c>
      <c r="C30">
        <v>2518</v>
      </c>
      <c r="D30">
        <v>45</v>
      </c>
      <c r="E30">
        <v>11003538</v>
      </c>
      <c r="F30">
        <v>1098</v>
      </c>
      <c r="G30">
        <v>45</v>
      </c>
      <c r="H30">
        <f t="shared" si="0"/>
        <v>51.91610556166941</v>
      </c>
      <c r="I30">
        <f t="shared" si="1"/>
        <v>43.60603653693407</v>
      </c>
    </row>
    <row r="31" spans="1:9" ht="30" customHeight="1">
      <c r="A31" t="s">
        <v>123</v>
      </c>
      <c r="B31">
        <v>6575350</v>
      </c>
      <c r="C31">
        <v>1285</v>
      </c>
      <c r="D31">
        <v>35</v>
      </c>
      <c r="E31">
        <v>10296152.5</v>
      </c>
      <c r="F31">
        <v>1823</v>
      </c>
      <c r="G31">
        <v>35</v>
      </c>
      <c r="H31">
        <f t="shared" si="0"/>
        <v>156.58713984806894</v>
      </c>
      <c r="I31">
        <f t="shared" si="1"/>
        <v>141.86770428015564</v>
      </c>
    </row>
    <row r="32" spans="1:9" ht="30" customHeight="1">
      <c r="A32" t="s">
        <v>148</v>
      </c>
      <c r="B32">
        <v>6261150</v>
      </c>
      <c r="C32">
        <v>2014</v>
      </c>
      <c r="D32">
        <v>29</v>
      </c>
      <c r="E32">
        <v>7449070</v>
      </c>
      <c r="F32">
        <v>2176</v>
      </c>
      <c r="G32">
        <v>29</v>
      </c>
      <c r="H32">
        <f t="shared" si="0"/>
        <v>118.97287239564616</v>
      </c>
      <c r="I32">
        <f t="shared" si="1"/>
        <v>108.0436941410129</v>
      </c>
    </row>
    <row r="33" spans="1:9" ht="30" customHeight="1">
      <c r="A33" t="s">
        <v>149</v>
      </c>
      <c r="B33">
        <v>4859200</v>
      </c>
      <c r="C33">
        <v>1057</v>
      </c>
      <c r="D33">
        <v>18</v>
      </c>
      <c r="E33">
        <v>4192000</v>
      </c>
      <c r="F33">
        <v>978</v>
      </c>
      <c r="G33">
        <v>18</v>
      </c>
      <c r="H33">
        <f t="shared" si="0"/>
        <v>86.26934474810668</v>
      </c>
      <c r="I33">
        <f t="shared" si="1"/>
        <v>92.52601702932829</v>
      </c>
    </row>
    <row r="34" spans="1:9" ht="30" customHeight="1">
      <c r="A34" t="s">
        <v>125</v>
      </c>
      <c r="B34">
        <v>39125000</v>
      </c>
      <c r="C34">
        <v>0</v>
      </c>
      <c r="D34">
        <v>14</v>
      </c>
      <c r="E34">
        <v>118332976.53999999</v>
      </c>
      <c r="F34">
        <v>0</v>
      </c>
      <c r="G34">
        <v>14</v>
      </c>
      <c r="H34">
        <f t="shared" si="0"/>
        <v>302.44850233865816</v>
      </c>
      <c r="I34">
        <v>0</v>
      </c>
    </row>
    <row r="35" spans="1:9" ht="30" customHeight="1">
      <c r="A35" t="s">
        <v>126</v>
      </c>
      <c r="B35">
        <v>1092158945.91</v>
      </c>
      <c r="C35">
        <v>25283</v>
      </c>
      <c r="D35">
        <v>930</v>
      </c>
      <c r="E35">
        <v>1708279342.3600006</v>
      </c>
      <c r="F35">
        <v>37608</v>
      </c>
      <c r="G35">
        <v>932</v>
      </c>
      <c r="H35">
        <f t="shared" si="0"/>
        <v>156.41307052945865</v>
      </c>
      <c r="I35">
        <f t="shared" si="1"/>
        <v>148.74817070759008</v>
      </c>
    </row>
    <row r="36" spans="1:12" ht="30" customHeight="1">
      <c r="A36" t="s">
        <v>127</v>
      </c>
      <c r="B36">
        <f aca="true" t="shared" si="2" ref="B36:G36">SUM(B8:B35)</f>
        <v>6846065380.139999</v>
      </c>
      <c r="C36">
        <f t="shared" si="2"/>
        <v>470189</v>
      </c>
      <c r="D36">
        <f t="shared" si="2"/>
        <v>5237</v>
      </c>
      <c r="E36">
        <f t="shared" si="2"/>
        <v>7989296666.130001</v>
      </c>
      <c r="F36">
        <f t="shared" si="2"/>
        <v>429137</v>
      </c>
      <c r="G36">
        <f t="shared" si="2"/>
        <v>5271</v>
      </c>
      <c r="H36">
        <f>E36/B36*100</f>
        <v>116.69909973846356</v>
      </c>
      <c r="I36">
        <f>F36/C36*100</f>
        <v>91.26904287424844</v>
      </c>
      <c r="K36" s="47"/>
      <c r="L36" s="47"/>
    </row>
    <row r="37" spans="1:9" ht="30" customHeight="1">
      <c r="A37" t="s">
        <v>128</v>
      </c>
      <c r="B37"/>
      <c r="C37"/>
      <c r="D37"/>
      <c r="E37"/>
      <c r="F37"/>
      <c r="G37"/>
      <c r="H37"/>
      <c r="I37"/>
    </row>
    <row r="38" spans="1:9" ht="30" customHeight="1">
      <c r="A38" t="s">
        <v>237</v>
      </c>
      <c r="B38"/>
      <c r="C38"/>
      <c r="D38"/>
      <c r="E38"/>
      <c r="F38"/>
      <c r="G38"/>
      <c r="H38"/>
      <c r="I38"/>
    </row>
    <row r="39" spans="1:9" ht="30" customHeight="1">
      <c r="A39" t="s">
        <v>131</v>
      </c>
      <c r="B39">
        <v>376564450</v>
      </c>
      <c r="C39">
        <v>0</v>
      </c>
      <c r="D39">
        <v>149</v>
      </c>
      <c r="E39">
        <v>188536584</v>
      </c>
      <c r="F39">
        <v>0</v>
      </c>
      <c r="G39">
        <v>149</v>
      </c>
      <c r="H39">
        <f>+E39/B39*100</f>
        <v>50.067547268468914</v>
      </c>
      <c r="I39">
        <v>0</v>
      </c>
    </row>
    <row r="40" spans="1:9" ht="30" customHeight="1">
      <c r="A40" t="s">
        <v>129</v>
      </c>
      <c r="B40">
        <v>298574712.53</v>
      </c>
      <c r="C40">
        <v>0</v>
      </c>
      <c r="D40">
        <v>277</v>
      </c>
      <c r="E40">
        <v>224762746</v>
      </c>
      <c r="F40">
        <v>0</v>
      </c>
      <c r="G40">
        <v>277</v>
      </c>
      <c r="H40">
        <f aca="true" t="shared" si="3" ref="H40:H45">E40/B40*100</f>
        <v>75.2785606307555</v>
      </c>
      <c r="I40">
        <v>0</v>
      </c>
    </row>
    <row r="41" spans="1:9" ht="30" customHeight="1">
      <c r="A41" t="s">
        <v>150</v>
      </c>
      <c r="B41">
        <v>16505400</v>
      </c>
      <c r="C41">
        <v>0</v>
      </c>
      <c r="D41">
        <v>13</v>
      </c>
      <c r="E41">
        <v>25510897</v>
      </c>
      <c r="F41">
        <v>0</v>
      </c>
      <c r="G41">
        <v>13</v>
      </c>
      <c r="H41">
        <f t="shared" si="3"/>
        <v>154.56091339803945</v>
      </c>
      <c r="I41">
        <v>0</v>
      </c>
    </row>
    <row r="42" spans="1:9" ht="30" customHeight="1">
      <c r="A42" t="s">
        <v>130</v>
      </c>
      <c r="B42">
        <v>152256650</v>
      </c>
      <c r="C42">
        <v>0</v>
      </c>
      <c r="D42">
        <v>62</v>
      </c>
      <c r="E42">
        <v>81177917</v>
      </c>
      <c r="F42">
        <v>0</v>
      </c>
      <c r="G42">
        <v>62</v>
      </c>
      <c r="H42">
        <f t="shared" si="3"/>
        <v>53.316500133163316</v>
      </c>
      <c r="I42">
        <v>0</v>
      </c>
    </row>
    <row r="43" spans="1:9" ht="30" customHeight="1">
      <c r="A43" t="s">
        <v>151</v>
      </c>
      <c r="B43">
        <v>65000000</v>
      </c>
      <c r="C43">
        <v>0</v>
      </c>
      <c r="D43">
        <v>1</v>
      </c>
      <c r="E43">
        <v>620000</v>
      </c>
      <c r="F43">
        <v>0</v>
      </c>
      <c r="G43">
        <v>1</v>
      </c>
      <c r="H43">
        <f t="shared" si="3"/>
        <v>0.9538461538461539</v>
      </c>
      <c r="I43">
        <v>0</v>
      </c>
    </row>
    <row r="44" spans="1:9" ht="30" customHeight="1">
      <c r="A44" t="s">
        <v>152</v>
      </c>
      <c r="B44">
        <v>4301000</v>
      </c>
      <c r="C44">
        <v>0</v>
      </c>
      <c r="D44">
        <v>4</v>
      </c>
      <c r="E44">
        <v>2080000</v>
      </c>
      <c r="F44">
        <v>0</v>
      </c>
      <c r="G44">
        <v>4</v>
      </c>
      <c r="H44">
        <f t="shared" si="3"/>
        <v>48.36084631481051</v>
      </c>
      <c r="I44">
        <v>0</v>
      </c>
    </row>
    <row r="45" spans="1:9" ht="30" customHeight="1">
      <c r="A45" t="s">
        <v>153</v>
      </c>
      <c r="B45">
        <v>142436300</v>
      </c>
      <c r="C45">
        <v>0</v>
      </c>
      <c r="D45">
        <v>167</v>
      </c>
      <c r="E45">
        <v>349721024.71000004</v>
      </c>
      <c r="F45">
        <v>0</v>
      </c>
      <c r="G45">
        <v>167</v>
      </c>
      <c r="H45">
        <f t="shared" si="3"/>
        <v>245.52801828606894</v>
      </c>
      <c r="I45">
        <v>0</v>
      </c>
    </row>
    <row r="46" spans="1:12" ht="30" customHeight="1">
      <c r="A46" t="s">
        <v>238</v>
      </c>
      <c r="B46">
        <f aca="true" t="shared" si="4" ref="B46:G46">SUM(B39:B45)</f>
        <v>1055638512.53</v>
      </c>
      <c r="C46">
        <f t="shared" si="4"/>
        <v>0</v>
      </c>
      <c r="D46">
        <f t="shared" si="4"/>
        <v>673</v>
      </c>
      <c r="E46">
        <f t="shared" si="4"/>
        <v>872409168.71</v>
      </c>
      <c r="F46">
        <f t="shared" si="4"/>
        <v>0</v>
      </c>
      <c r="G46">
        <f t="shared" si="4"/>
        <v>673</v>
      </c>
      <c r="H46">
        <f>E46/B46*100</f>
        <v>82.6427947024344</v>
      </c>
      <c r="I46">
        <v>0</v>
      </c>
      <c r="K46" s="47"/>
      <c r="L46" s="47"/>
    </row>
    <row r="47" spans="1:9" ht="30" customHeight="1">
      <c r="A47" t="s">
        <v>132</v>
      </c>
      <c r="B47"/>
      <c r="C47"/>
      <c r="D47"/>
      <c r="E47"/>
      <c r="F47"/>
      <c r="G47"/>
      <c r="H47"/>
      <c r="I47"/>
    </row>
    <row r="48" spans="1:9" ht="30" customHeight="1">
      <c r="A48" t="s">
        <v>154</v>
      </c>
      <c r="B48">
        <v>188473000</v>
      </c>
      <c r="C48">
        <v>0</v>
      </c>
      <c r="D48">
        <v>206</v>
      </c>
      <c r="E48">
        <v>221483000</v>
      </c>
      <c r="F48">
        <v>0</v>
      </c>
      <c r="G48">
        <v>206</v>
      </c>
      <c r="H48">
        <f aca="true" t="shared" si="5" ref="H48:H57">E48/B48*100</f>
        <v>117.5144450398731</v>
      </c>
      <c r="I48">
        <v>0</v>
      </c>
    </row>
    <row r="49" spans="1:9" ht="30" customHeight="1">
      <c r="A49" t="s">
        <v>220</v>
      </c>
      <c r="B49">
        <v>108575000</v>
      </c>
      <c r="C49">
        <v>0</v>
      </c>
      <c r="D49">
        <v>69</v>
      </c>
      <c r="E49">
        <v>209364285</v>
      </c>
      <c r="F49">
        <v>0</v>
      </c>
      <c r="G49">
        <v>69</v>
      </c>
      <c r="H49">
        <f t="shared" si="5"/>
        <v>192.82918259267788</v>
      </c>
      <c r="I49">
        <v>0</v>
      </c>
    </row>
    <row r="50" spans="1:9" ht="30" customHeight="1">
      <c r="A50" t="s">
        <v>126</v>
      </c>
      <c r="B50">
        <v>5150000</v>
      </c>
      <c r="C50">
        <v>0</v>
      </c>
      <c r="D50">
        <v>6</v>
      </c>
      <c r="E50">
        <v>13850000</v>
      </c>
      <c r="F50">
        <v>0</v>
      </c>
      <c r="G50">
        <v>6</v>
      </c>
      <c r="H50">
        <f t="shared" si="5"/>
        <v>268.93203883495147</v>
      </c>
      <c r="I50">
        <v>0</v>
      </c>
    </row>
    <row r="51" spans="1:12" ht="30" customHeight="1">
      <c r="A51" t="s">
        <v>133</v>
      </c>
      <c r="B51">
        <f aca="true" t="shared" si="6" ref="B51:G51">SUM(B48:B50)</f>
        <v>302198000</v>
      </c>
      <c r="C51">
        <f t="shared" si="6"/>
        <v>0</v>
      </c>
      <c r="D51">
        <f t="shared" si="6"/>
        <v>281</v>
      </c>
      <c r="E51">
        <f t="shared" si="6"/>
        <v>444697285</v>
      </c>
      <c r="F51">
        <f t="shared" si="6"/>
        <v>0</v>
      </c>
      <c r="G51">
        <f t="shared" si="6"/>
        <v>281</v>
      </c>
      <c r="H51">
        <f t="shared" si="5"/>
        <v>147.15427798992712</v>
      </c>
      <c r="I51">
        <v>0</v>
      </c>
      <c r="K51" s="47"/>
      <c r="L51" s="47"/>
    </row>
    <row r="52" spans="1:12" ht="30" customHeight="1">
      <c r="A52" t="s">
        <v>155</v>
      </c>
      <c r="B52">
        <v>8376850</v>
      </c>
      <c r="C52">
        <v>0</v>
      </c>
      <c r="D52">
        <v>32</v>
      </c>
      <c r="E52">
        <v>68651345</v>
      </c>
      <c r="F52">
        <v>0</v>
      </c>
      <c r="G52">
        <v>32</v>
      </c>
      <c r="H52">
        <f t="shared" si="5"/>
        <v>819.5365202910402</v>
      </c>
      <c r="I52">
        <v>0</v>
      </c>
      <c r="K52" s="47"/>
      <c r="L52" s="47"/>
    </row>
    <row r="53" spans="1:12" ht="30" customHeight="1">
      <c r="A53" t="s">
        <v>156</v>
      </c>
      <c r="B53">
        <v>8592000</v>
      </c>
      <c r="C53">
        <v>0</v>
      </c>
      <c r="D53">
        <v>15</v>
      </c>
      <c r="E53">
        <v>4923920</v>
      </c>
      <c r="F53">
        <v>0</v>
      </c>
      <c r="G53">
        <v>15</v>
      </c>
      <c r="H53">
        <f t="shared" si="5"/>
        <v>57.30819366852886</v>
      </c>
      <c r="I53">
        <v>0</v>
      </c>
      <c r="K53" s="47"/>
      <c r="L53" s="47"/>
    </row>
    <row r="54" spans="1:9" ht="30" customHeight="1">
      <c r="A54" t="s">
        <v>134</v>
      </c>
      <c r="B54">
        <f aca="true" t="shared" si="7" ref="B54:G54">+B46+B51+B52+B53</f>
        <v>1374805362.53</v>
      </c>
      <c r="C54">
        <f t="shared" si="7"/>
        <v>0</v>
      </c>
      <c r="D54">
        <f t="shared" si="7"/>
        <v>1001</v>
      </c>
      <c r="E54">
        <f t="shared" si="7"/>
        <v>1390681718.71</v>
      </c>
      <c r="F54">
        <f t="shared" si="7"/>
        <v>0</v>
      </c>
      <c r="G54">
        <f t="shared" si="7"/>
        <v>1001</v>
      </c>
      <c r="H54">
        <f>SUM(H46+H51+H52+H53)</f>
        <v>1106.6417866519307</v>
      </c>
      <c r="I54">
        <f>SUM(I46+I51+I52+I53)</f>
        <v>0</v>
      </c>
    </row>
    <row r="55" spans="1:12" ht="30" customHeight="1">
      <c r="A55" t="s">
        <v>135</v>
      </c>
      <c r="B55">
        <f aca="true" t="shared" si="8" ref="B55:G55">SUM(B56:B57)</f>
        <v>1510455324.8</v>
      </c>
      <c r="C55">
        <f t="shared" si="8"/>
        <v>0</v>
      </c>
      <c r="D55">
        <f t="shared" si="8"/>
        <v>1237</v>
      </c>
      <c r="E55">
        <f t="shared" si="8"/>
        <v>1252013834.92</v>
      </c>
      <c r="F55">
        <f t="shared" si="8"/>
        <v>0</v>
      </c>
      <c r="G55">
        <f t="shared" si="8"/>
        <v>1237</v>
      </c>
      <c r="H55">
        <f t="shared" si="5"/>
        <v>82.88982893855399</v>
      </c>
      <c r="I55">
        <v>0</v>
      </c>
      <c r="K55" s="47"/>
      <c r="L55" s="47"/>
    </row>
    <row r="56" spans="1:9" ht="30" customHeight="1">
      <c r="A56" t="s">
        <v>136</v>
      </c>
      <c r="B56">
        <v>58240530</v>
      </c>
      <c r="C56">
        <v>0</v>
      </c>
      <c r="D56">
        <v>551</v>
      </c>
      <c r="E56">
        <v>132354125.74000001</v>
      </c>
      <c r="F56">
        <v>0</v>
      </c>
      <c r="G56">
        <v>551</v>
      </c>
      <c r="H56">
        <f t="shared" si="5"/>
        <v>227.2543291415789</v>
      </c>
      <c r="I56">
        <v>0</v>
      </c>
    </row>
    <row r="57" spans="1:9" ht="30" customHeight="1">
      <c r="A57" t="s">
        <v>234</v>
      </c>
      <c r="B57">
        <v>1452214794.8</v>
      </c>
      <c r="C57">
        <v>0</v>
      </c>
      <c r="D57">
        <v>686</v>
      </c>
      <c r="E57">
        <v>1119659709.18</v>
      </c>
      <c r="F57">
        <v>0</v>
      </c>
      <c r="G57">
        <v>686</v>
      </c>
      <c r="H57">
        <f t="shared" si="5"/>
        <v>77.10014477122859</v>
      </c>
      <c r="I57">
        <v>0</v>
      </c>
    </row>
    <row r="58" spans="1:12" ht="30" customHeight="1">
      <c r="A58" t="s">
        <v>33</v>
      </c>
      <c r="B58">
        <f aca="true" t="shared" si="9" ref="B58:G58">+B36+B54+B55</f>
        <v>9731326067.47</v>
      </c>
      <c r="C58">
        <f t="shared" si="9"/>
        <v>470189</v>
      </c>
      <c r="D58">
        <f t="shared" si="9"/>
        <v>7475</v>
      </c>
      <c r="E58">
        <f t="shared" si="9"/>
        <v>10631992219.76</v>
      </c>
      <c r="F58">
        <f t="shared" si="9"/>
        <v>429137</v>
      </c>
      <c r="G58">
        <f t="shared" si="9"/>
        <v>7509</v>
      </c>
      <c r="H58">
        <f>E58/B58*100</f>
        <v>109.25532806161699</v>
      </c>
      <c r="I58">
        <f>F58/C58*100</f>
        <v>91.26904287424844</v>
      </c>
      <c r="K58" s="47"/>
      <c r="L58" s="47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4" spans="19:22" ht="30" customHeight="1">
      <c r="S64" s="47"/>
      <c r="T64" s="47"/>
      <c r="U64" s="47"/>
      <c r="V64" s="47"/>
    </row>
    <row r="65" spans="5:22" ht="30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</sheetData>
  <sheetProtection/>
  <printOptions horizontalCentered="1" verticalCentered="1"/>
  <pageMargins left="0.15748031496062992" right="0.15748031496062992" top="0.5511811023622047" bottom="0.5511811023622047" header="0.31496062992125984" footer="0.31496062992125984"/>
  <pageSetup fitToHeight="1" fitToWidth="1" horizontalDpi="600" verticalDpi="600" orientation="portrait" paperSize="9" scale="45" r:id="rId1"/>
  <headerFooter alignWithMargins="0">
    <oddFooter>&amp;LPlaneación Estratégica - Sección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="55" zoomScaleNormal="55" zoomScaleSheetLayoutView="30" zoomScalePageLayoutView="0" workbookViewId="0" topLeftCell="A12">
      <selection activeCell="S12" sqref="S12"/>
    </sheetView>
  </sheetViews>
  <sheetFormatPr defaultColWidth="11.421875" defaultRowHeight="21.75" customHeight="1"/>
  <cols>
    <col min="1" max="1" width="41.421875" style="19" bestFit="1" customWidth="1"/>
    <col min="2" max="2" width="25.57421875" style="19" bestFit="1" customWidth="1"/>
    <col min="3" max="3" width="22.421875" style="19" bestFit="1" customWidth="1"/>
    <col min="4" max="4" width="25.57421875" style="19" customWidth="1"/>
    <col min="5" max="5" width="19.8515625" style="19" bestFit="1" customWidth="1"/>
    <col min="6" max="6" width="25.57421875" style="19" customWidth="1"/>
    <col min="7" max="7" width="19.8515625" style="19" bestFit="1" customWidth="1"/>
    <col min="8" max="8" width="25.57421875" style="19" customWidth="1"/>
    <col min="9" max="9" width="16.00390625" style="19" bestFit="1" customWidth="1"/>
    <col min="10" max="10" width="25.57421875" style="19" customWidth="1"/>
    <col min="11" max="11" width="16.00390625" style="19" bestFit="1" customWidth="1"/>
    <col min="12" max="12" width="25.57421875" style="19" customWidth="1"/>
    <col min="13" max="13" width="22.421875" style="19" bestFit="1" customWidth="1"/>
    <col min="14" max="14" width="25.57421875" style="19" bestFit="1" customWidth="1"/>
    <col min="15" max="15" width="22.421875" style="19" bestFit="1" customWidth="1"/>
    <col min="16" max="16384" width="11.421875" style="19" customWidth="1"/>
  </cols>
  <sheetData>
    <row r="1" spans="1:16" s="18" customFormat="1" ht="23.25">
      <c r="A1" t="s">
        <v>137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33"/>
    </row>
    <row r="2" spans="1:15" s="18" customFormat="1" ht="23.25">
      <c r="A2" t="s">
        <v>230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23.25">
      <c r="A4"/>
      <c r="B4"/>
      <c r="C4"/>
      <c r="D4" t="s">
        <v>36</v>
      </c>
      <c r="E4"/>
      <c r="F4"/>
      <c r="G4"/>
      <c r="H4"/>
      <c r="I4"/>
      <c r="J4"/>
      <c r="K4"/>
      <c r="L4"/>
      <c r="M4"/>
      <c r="N4"/>
      <c r="O4"/>
    </row>
    <row r="5" spans="1:15" ht="23.25">
      <c r="A5" t="s">
        <v>52</v>
      </c>
      <c r="B5" t="s">
        <v>38</v>
      </c>
      <c r="C5"/>
      <c r="D5" t="s">
        <v>39</v>
      </c>
      <c r="E5"/>
      <c r="F5" t="s">
        <v>40</v>
      </c>
      <c r="G5"/>
      <c r="H5" t="s">
        <v>138</v>
      </c>
      <c r="I5"/>
      <c r="J5" t="s">
        <v>41</v>
      </c>
      <c r="K5"/>
      <c r="L5" t="s">
        <v>42</v>
      </c>
      <c r="M5"/>
      <c r="N5" t="s">
        <v>43</v>
      </c>
      <c r="O5"/>
    </row>
    <row r="6" spans="1:15" ht="23.25">
      <c r="A6" t="s">
        <v>37</v>
      </c>
      <c r="B6" t="s">
        <v>139</v>
      </c>
      <c r="C6" t="s">
        <v>140</v>
      </c>
      <c r="D6" t="s">
        <v>139</v>
      </c>
      <c r="E6" t="s">
        <v>140</v>
      </c>
      <c r="F6" t="s">
        <v>139</v>
      </c>
      <c r="G6" t="s">
        <v>140</v>
      </c>
      <c r="H6" t="s">
        <v>139</v>
      </c>
      <c r="I6" t="s">
        <v>140</v>
      </c>
      <c r="J6" t="s">
        <v>139</v>
      </c>
      <c r="K6" t="s">
        <v>140</v>
      </c>
      <c r="L6" t="s">
        <v>139</v>
      </c>
      <c r="M6" t="s">
        <v>140</v>
      </c>
      <c r="N6" t="s">
        <v>139</v>
      </c>
      <c r="O6" t="s">
        <v>140</v>
      </c>
    </row>
    <row r="7" spans="1:15" ht="23.25">
      <c r="A7" t="s">
        <v>44</v>
      </c>
      <c r="B7" t="s">
        <v>63</v>
      </c>
      <c r="C7" t="s">
        <v>63</v>
      </c>
      <c r="D7" t="s">
        <v>63</v>
      </c>
      <c r="E7" t="s">
        <v>63</v>
      </c>
      <c r="F7" t="s">
        <v>63</v>
      </c>
      <c r="G7" t="s">
        <v>63</v>
      </c>
      <c r="H7" t="s">
        <v>63</v>
      </c>
      <c r="I7" t="s">
        <v>63</v>
      </c>
      <c r="J7" t="s">
        <v>63</v>
      </c>
      <c r="K7" t="s">
        <v>63</v>
      </c>
      <c r="L7" t="s">
        <v>63</v>
      </c>
      <c r="M7" t="s">
        <v>63</v>
      </c>
      <c r="N7" t="s">
        <v>63</v>
      </c>
      <c r="O7" t="s">
        <v>63</v>
      </c>
    </row>
    <row r="8" spans="1:17" ht="27.75" customHeight="1">
      <c r="A8" t="s">
        <v>1</v>
      </c>
      <c r="B8">
        <f aca="true" t="shared" si="0" ref="B8:M8">SUM(B9:B13)</f>
        <v>779654731.4099998</v>
      </c>
      <c r="C8">
        <f t="shared" si="0"/>
        <v>414893014.21</v>
      </c>
      <c r="D8">
        <f t="shared" si="0"/>
        <v>237143230.19</v>
      </c>
      <c r="E8">
        <f t="shared" si="0"/>
        <v>143313359.32</v>
      </c>
      <c r="F8">
        <f t="shared" si="0"/>
        <v>80050626.06</v>
      </c>
      <c r="G8">
        <f t="shared" si="0"/>
        <v>39831048.36</v>
      </c>
      <c r="H8">
        <f t="shared" si="0"/>
        <v>2550133.08</v>
      </c>
      <c r="I8">
        <f t="shared" si="0"/>
        <v>2051180.38</v>
      </c>
      <c r="J8">
        <f t="shared" si="0"/>
        <v>403432.56</v>
      </c>
      <c r="K8">
        <f t="shared" si="0"/>
        <v>494079.55</v>
      </c>
      <c r="L8">
        <f t="shared" si="0"/>
        <v>625553345</v>
      </c>
      <c r="M8">
        <f t="shared" si="0"/>
        <v>918605698.48</v>
      </c>
      <c r="N8">
        <f>SUM(N9:N13)</f>
        <v>1725355498.3</v>
      </c>
      <c r="O8">
        <f>SUM(O9:O13)</f>
        <v>1519188380.3</v>
      </c>
      <c r="Q8" s="34"/>
    </row>
    <row r="9" spans="1:15" ht="27.75" customHeight="1">
      <c r="A9" t="s">
        <v>2</v>
      </c>
      <c r="B9">
        <v>302973276.15</v>
      </c>
      <c r="C9">
        <v>136665009.41</v>
      </c>
      <c r="D9">
        <v>11450186.129999999</v>
      </c>
      <c r="E9">
        <v>9168985.95</v>
      </c>
      <c r="F9">
        <v>13118810.620000001</v>
      </c>
      <c r="G9">
        <v>17359228</v>
      </c>
      <c r="H9">
        <v>0</v>
      </c>
      <c r="I9">
        <v>745490.29</v>
      </c>
      <c r="J9">
        <v>0</v>
      </c>
      <c r="K9">
        <v>187500</v>
      </c>
      <c r="L9">
        <v>448996038.56</v>
      </c>
      <c r="M9">
        <v>721249631.94</v>
      </c>
      <c r="N9">
        <f>+B9+D9+F9+H9+J9+L9</f>
        <v>776538311.46</v>
      </c>
      <c r="O9">
        <f>+C9+E9+G9+I9+K9+M9</f>
        <v>885375845.59</v>
      </c>
    </row>
    <row r="10" spans="1:15" ht="27.75" customHeight="1">
      <c r="A10" t="s">
        <v>49</v>
      </c>
      <c r="B10">
        <v>46208793.51999998</v>
      </c>
      <c r="C10">
        <v>38838286.7</v>
      </c>
      <c r="D10">
        <v>42324504.81999999</v>
      </c>
      <c r="E10">
        <v>26896840.909999993</v>
      </c>
      <c r="F10">
        <v>1300000</v>
      </c>
      <c r="G10">
        <v>1333273.15</v>
      </c>
      <c r="H10">
        <v>139936</v>
      </c>
      <c r="I10">
        <v>65242.72</v>
      </c>
      <c r="J10">
        <v>0</v>
      </c>
      <c r="K10">
        <v>0</v>
      </c>
      <c r="L10">
        <v>11820601.54</v>
      </c>
      <c r="M10">
        <v>17175183.869999997</v>
      </c>
      <c r="N10">
        <f aca="true" t="shared" si="1" ref="N10:O13">+B10+D10+F10+H10+J10+L10</f>
        <v>101793835.87999997</v>
      </c>
      <c r="O10">
        <f t="shared" si="1"/>
        <v>84308827.35</v>
      </c>
    </row>
    <row r="11" spans="1:15" ht="27.75" customHeight="1">
      <c r="A11" t="s">
        <v>5</v>
      </c>
      <c r="B11">
        <v>72447364.55000001</v>
      </c>
      <c r="C11">
        <v>39621500.95999999</v>
      </c>
      <c r="D11">
        <v>84552763.85</v>
      </c>
      <c r="E11">
        <v>57683492.44</v>
      </c>
      <c r="F11">
        <v>0</v>
      </c>
      <c r="G11">
        <v>0</v>
      </c>
      <c r="H11">
        <v>0</v>
      </c>
      <c r="I11">
        <v>1176552.27</v>
      </c>
      <c r="J11">
        <v>0</v>
      </c>
      <c r="K11">
        <v>92926</v>
      </c>
      <c r="L11">
        <v>19833818</v>
      </c>
      <c r="M11">
        <v>16601914.909999998</v>
      </c>
      <c r="N11">
        <f t="shared" si="1"/>
        <v>176833946.4</v>
      </c>
      <c r="O11">
        <f t="shared" si="1"/>
        <v>115176386.57999998</v>
      </c>
    </row>
    <row r="12" spans="1:15" ht="27.75" customHeight="1">
      <c r="A12" t="s">
        <v>4</v>
      </c>
      <c r="B12">
        <v>120257059.87</v>
      </c>
      <c r="C12">
        <v>58233174.43999999</v>
      </c>
      <c r="D12">
        <v>43131902.000000015</v>
      </c>
      <c r="E12">
        <v>11522256.41</v>
      </c>
      <c r="F12">
        <v>3799999.999999999</v>
      </c>
      <c r="G12">
        <v>4070033.1500000004</v>
      </c>
      <c r="H12">
        <v>192952.55</v>
      </c>
      <c r="I12">
        <v>12228.44</v>
      </c>
      <c r="J12">
        <v>203432.56</v>
      </c>
      <c r="K12">
        <v>200000</v>
      </c>
      <c r="L12">
        <v>61914663</v>
      </c>
      <c r="M12">
        <v>86635580.38000001</v>
      </c>
      <c r="N12">
        <f t="shared" si="1"/>
        <v>229500009.98000002</v>
      </c>
      <c r="O12">
        <f t="shared" si="1"/>
        <v>160673272.82</v>
      </c>
    </row>
    <row r="13" spans="1:15" ht="27.75" customHeight="1">
      <c r="A13" t="s">
        <v>3</v>
      </c>
      <c r="B13">
        <v>237768237.31999993</v>
      </c>
      <c r="C13">
        <v>141535042.7</v>
      </c>
      <c r="D13">
        <v>55683873.389999986</v>
      </c>
      <c r="E13">
        <v>38041783.61</v>
      </c>
      <c r="F13">
        <v>61831815.44</v>
      </c>
      <c r="G13">
        <v>17068514.060000006</v>
      </c>
      <c r="H13">
        <v>2217244.5300000003</v>
      </c>
      <c r="I13">
        <v>51666.659999999916</v>
      </c>
      <c r="J13">
        <v>200000</v>
      </c>
      <c r="K13">
        <v>13653.550000000003</v>
      </c>
      <c r="L13">
        <v>82988223.9</v>
      </c>
      <c r="M13">
        <v>76943387.38</v>
      </c>
      <c r="N13">
        <f t="shared" si="1"/>
        <v>440689394.5799999</v>
      </c>
      <c r="O13">
        <f t="shared" si="1"/>
        <v>273654047.96000004</v>
      </c>
    </row>
    <row r="14" spans="1:15" ht="27.75" customHeight="1">
      <c r="A14" t="s">
        <v>6</v>
      </c>
      <c r="B14">
        <f aca="true" t="shared" si="2" ref="B14:M14">SUM(B15:B20)</f>
        <v>742057333.0000001</v>
      </c>
      <c r="C14">
        <f t="shared" si="2"/>
        <v>422769902.30999994</v>
      </c>
      <c r="D14">
        <f t="shared" si="2"/>
        <v>41376847.11</v>
      </c>
      <c r="E14">
        <f t="shared" si="2"/>
        <v>26438769.150000006</v>
      </c>
      <c r="F14">
        <f t="shared" si="2"/>
        <v>65719745.220000006</v>
      </c>
      <c r="G14">
        <f t="shared" si="2"/>
        <v>41242569.22</v>
      </c>
      <c r="H14">
        <f t="shared" si="2"/>
        <v>3513576.37</v>
      </c>
      <c r="I14">
        <f t="shared" si="2"/>
        <v>205575.94</v>
      </c>
      <c r="J14">
        <f t="shared" si="2"/>
        <v>690493.53</v>
      </c>
      <c r="K14">
        <f t="shared" si="2"/>
        <v>516525.2</v>
      </c>
      <c r="L14">
        <f t="shared" si="2"/>
        <v>303095379.63</v>
      </c>
      <c r="M14">
        <f t="shared" si="2"/>
        <v>303685916.27</v>
      </c>
      <c r="N14">
        <f>SUM(N15:N20)</f>
        <v>1156453374.8600001</v>
      </c>
      <c r="O14">
        <f>SUM(O15:O20)</f>
        <v>794859258.0899999</v>
      </c>
    </row>
    <row r="15" spans="1:17" ht="27.75" customHeight="1">
      <c r="A15" t="s">
        <v>9</v>
      </c>
      <c r="B15">
        <v>54283316.83999999</v>
      </c>
      <c r="C15">
        <v>53913203.64999999</v>
      </c>
      <c r="D15">
        <v>725829.7200000002</v>
      </c>
      <c r="E15">
        <v>1132048.1800000034</v>
      </c>
      <c r="F15">
        <v>6700000</v>
      </c>
      <c r="G15">
        <v>5145099.42</v>
      </c>
      <c r="H15">
        <v>0</v>
      </c>
      <c r="I15">
        <v>84141.7</v>
      </c>
      <c r="J15">
        <v>0</v>
      </c>
      <c r="K15">
        <v>0</v>
      </c>
      <c r="L15">
        <v>172781705.93</v>
      </c>
      <c r="M15">
        <v>184093740.32</v>
      </c>
      <c r="N15">
        <f aca="true" t="shared" si="3" ref="N15:O20">+B15+D15+F15+H15+J15+L15</f>
        <v>234490852.49</v>
      </c>
      <c r="O15">
        <f t="shared" si="3"/>
        <v>244368233.26999998</v>
      </c>
      <c r="Q15" s="24"/>
    </row>
    <row r="16" spans="1:17" ht="27.75" customHeight="1">
      <c r="A16" t="s">
        <v>34</v>
      </c>
      <c r="B16">
        <v>125657661.10000002</v>
      </c>
      <c r="C16">
        <v>101184990.48</v>
      </c>
      <c r="D16">
        <v>4807458.030000001</v>
      </c>
      <c r="E16">
        <v>3499334.33</v>
      </c>
      <c r="F16">
        <v>18962060.270000003</v>
      </c>
      <c r="G16">
        <v>19879030.72</v>
      </c>
      <c r="H16">
        <v>600000</v>
      </c>
      <c r="I16">
        <v>63234.05</v>
      </c>
      <c r="J16">
        <v>47573.53000000003</v>
      </c>
      <c r="K16">
        <v>325000</v>
      </c>
      <c r="L16">
        <v>16013886.159999996</v>
      </c>
      <c r="M16">
        <v>39030303.870000005</v>
      </c>
      <c r="N16">
        <f t="shared" si="3"/>
        <v>166088639.09000003</v>
      </c>
      <c r="O16">
        <f t="shared" si="3"/>
        <v>163981893.45</v>
      </c>
      <c r="Q16" s="24"/>
    </row>
    <row r="17" spans="1:15" ht="27.75" customHeight="1">
      <c r="A17" t="s">
        <v>11</v>
      </c>
      <c r="B17">
        <v>71713813.18</v>
      </c>
      <c r="C17">
        <v>62955434.83</v>
      </c>
      <c r="D17">
        <v>9687784.39</v>
      </c>
      <c r="E17">
        <v>2571299.3500000006</v>
      </c>
      <c r="F17">
        <v>0</v>
      </c>
      <c r="G17">
        <v>290831.64999999997</v>
      </c>
      <c r="H17">
        <v>0</v>
      </c>
      <c r="I17">
        <v>13174.99</v>
      </c>
      <c r="J17">
        <v>0</v>
      </c>
      <c r="K17">
        <v>0</v>
      </c>
      <c r="L17">
        <v>28919114.43</v>
      </c>
      <c r="M17">
        <v>18495949.450000003</v>
      </c>
      <c r="N17">
        <f t="shared" si="3"/>
        <v>110320712</v>
      </c>
      <c r="O17">
        <f t="shared" si="3"/>
        <v>84326690.27000001</v>
      </c>
    </row>
    <row r="18" spans="1:15" ht="27.75" customHeight="1">
      <c r="A18" t="s">
        <v>10</v>
      </c>
      <c r="B18">
        <v>92726825.57000002</v>
      </c>
      <c r="C18">
        <v>11803165.39</v>
      </c>
      <c r="D18">
        <v>3652799.8000000003</v>
      </c>
      <c r="E18">
        <v>1832790.5399999996</v>
      </c>
      <c r="F18">
        <v>7380658.9399999995</v>
      </c>
      <c r="G18">
        <v>2611388.87</v>
      </c>
      <c r="H18">
        <v>0</v>
      </c>
      <c r="I18">
        <v>45025.2</v>
      </c>
      <c r="J18">
        <v>400000</v>
      </c>
      <c r="K18">
        <v>191525.2</v>
      </c>
      <c r="L18">
        <v>32916009.740000002</v>
      </c>
      <c r="M18">
        <v>24037467.659999996</v>
      </c>
      <c r="N18">
        <f t="shared" si="3"/>
        <v>137076294.05</v>
      </c>
      <c r="O18">
        <f t="shared" si="3"/>
        <v>40521362.86</v>
      </c>
    </row>
    <row r="19" spans="1:17" ht="27.75" customHeight="1">
      <c r="A19" t="s">
        <v>7</v>
      </c>
      <c r="B19">
        <v>355363347.22999996</v>
      </c>
      <c r="C19">
        <v>182069911.62</v>
      </c>
      <c r="D19">
        <v>10502615.069999997</v>
      </c>
      <c r="E19">
        <v>13704791.570000004</v>
      </c>
      <c r="F19">
        <v>11920647.440000001</v>
      </c>
      <c r="G19">
        <v>4714106.3999999985</v>
      </c>
      <c r="H19">
        <v>2913576.37</v>
      </c>
      <c r="I19">
        <v>0</v>
      </c>
      <c r="J19">
        <v>0</v>
      </c>
      <c r="K19">
        <v>0</v>
      </c>
      <c r="L19">
        <v>31985631.960000005</v>
      </c>
      <c r="M19">
        <v>18464311.089999996</v>
      </c>
      <c r="N19">
        <f t="shared" si="3"/>
        <v>412685818.06999993</v>
      </c>
      <c r="O19">
        <f t="shared" si="3"/>
        <v>218953120.68</v>
      </c>
      <c r="Q19" s="24"/>
    </row>
    <row r="20" spans="1:15" ht="27.75" customHeight="1">
      <c r="A20" t="s">
        <v>12</v>
      </c>
      <c r="B20">
        <v>42312369.080000006</v>
      </c>
      <c r="C20">
        <v>10843196.340000004</v>
      </c>
      <c r="D20">
        <v>12000360.100000001</v>
      </c>
      <c r="E20">
        <v>3698505.1800000006</v>
      </c>
      <c r="F20">
        <v>20756378.57</v>
      </c>
      <c r="G20">
        <v>8602112.16</v>
      </c>
      <c r="H20">
        <v>0</v>
      </c>
      <c r="I20">
        <v>0</v>
      </c>
      <c r="J20">
        <v>242920</v>
      </c>
      <c r="K20">
        <v>0</v>
      </c>
      <c r="L20">
        <v>20479031.409999993</v>
      </c>
      <c r="M20">
        <v>19564143.880000003</v>
      </c>
      <c r="N20">
        <f t="shared" si="3"/>
        <v>95791059.16</v>
      </c>
      <c r="O20">
        <f t="shared" si="3"/>
        <v>42707957.56</v>
      </c>
    </row>
    <row r="21" spans="1:15" ht="27.75" customHeight="1">
      <c r="A21" t="s">
        <v>13</v>
      </c>
      <c r="B21">
        <f aca="true" t="shared" si="4" ref="B21:M21">SUM(B22:B27)</f>
        <v>1469107570.35</v>
      </c>
      <c r="C21">
        <f t="shared" si="4"/>
        <v>1423361546.6499999</v>
      </c>
      <c r="D21">
        <f t="shared" si="4"/>
        <v>88096431.59</v>
      </c>
      <c r="E21">
        <f t="shared" si="4"/>
        <v>58964376.599999994</v>
      </c>
      <c r="F21">
        <f t="shared" si="4"/>
        <v>16231615.3</v>
      </c>
      <c r="G21">
        <f t="shared" si="4"/>
        <v>10277163.77</v>
      </c>
      <c r="H21">
        <f t="shared" si="4"/>
        <v>6230195</v>
      </c>
      <c r="I21">
        <f t="shared" si="4"/>
        <v>1687035.4499999997</v>
      </c>
      <c r="J21">
        <f t="shared" si="4"/>
        <v>422302</v>
      </c>
      <c r="K21">
        <f t="shared" si="4"/>
        <v>451243.36</v>
      </c>
      <c r="L21">
        <f t="shared" si="4"/>
        <v>78671488.09</v>
      </c>
      <c r="M21">
        <f t="shared" si="4"/>
        <v>56504016.67999999</v>
      </c>
      <c r="N21">
        <f>SUM(N22:N27)</f>
        <v>1658759602.3300002</v>
      </c>
      <c r="O21">
        <f>SUM(O22:O27)</f>
        <v>1551245382.51</v>
      </c>
    </row>
    <row r="22" spans="1:15" ht="27.75" customHeight="1">
      <c r="A22" t="s">
        <v>19</v>
      </c>
      <c r="B22">
        <v>295667170.54999995</v>
      </c>
      <c r="C22">
        <v>280392925.9799999</v>
      </c>
      <c r="D22">
        <v>5899385</v>
      </c>
      <c r="E22">
        <v>3141536.63</v>
      </c>
      <c r="F22">
        <v>0</v>
      </c>
      <c r="G22">
        <v>20569.310000000056</v>
      </c>
      <c r="H22">
        <v>4930195</v>
      </c>
      <c r="I22">
        <v>0</v>
      </c>
      <c r="J22">
        <v>0</v>
      </c>
      <c r="K22">
        <v>314365</v>
      </c>
      <c r="L22">
        <v>17818913.2</v>
      </c>
      <c r="M22">
        <v>3524459.0700000003</v>
      </c>
      <c r="N22">
        <f aca="true" t="shared" si="5" ref="N22:O27">+B22+D22+F22+H22+J22+L22</f>
        <v>324315663.74999994</v>
      </c>
      <c r="O22">
        <f t="shared" si="5"/>
        <v>287393855.9899999</v>
      </c>
    </row>
    <row r="23" spans="1:15" ht="27.75" customHeight="1">
      <c r="A23" t="s">
        <v>17</v>
      </c>
      <c r="B23">
        <v>469456744.85</v>
      </c>
      <c r="C23">
        <v>509105903.6300001</v>
      </c>
      <c r="D23">
        <v>10762308.59</v>
      </c>
      <c r="E23">
        <v>2794357.8099999996</v>
      </c>
      <c r="F23">
        <v>0</v>
      </c>
      <c r="G23">
        <v>0</v>
      </c>
      <c r="H23">
        <v>0</v>
      </c>
      <c r="I23">
        <v>24852.659999999974</v>
      </c>
      <c r="J23">
        <v>0</v>
      </c>
      <c r="K23">
        <v>0</v>
      </c>
      <c r="L23">
        <v>7523149.3100000005</v>
      </c>
      <c r="M23">
        <v>2201595.0199999996</v>
      </c>
      <c r="N23">
        <f t="shared" si="5"/>
        <v>487742202.75</v>
      </c>
      <c r="O23">
        <f t="shared" si="5"/>
        <v>514126709.1200001</v>
      </c>
    </row>
    <row r="24" spans="1:15" ht="27.75" customHeight="1">
      <c r="A24" t="s">
        <v>18</v>
      </c>
      <c r="B24">
        <v>26001671.25</v>
      </c>
      <c r="C24">
        <v>14494064.440000001</v>
      </c>
      <c r="D24">
        <v>16680000</v>
      </c>
      <c r="E24">
        <v>11055592.100000001</v>
      </c>
      <c r="F24">
        <v>2300000</v>
      </c>
      <c r="G24">
        <v>69689.54999999999</v>
      </c>
      <c r="H24">
        <v>900000</v>
      </c>
      <c r="I24">
        <v>542512.3</v>
      </c>
      <c r="J24">
        <v>0</v>
      </c>
      <c r="K24">
        <v>21878.36</v>
      </c>
      <c r="L24">
        <v>23301828.28</v>
      </c>
      <c r="M24">
        <v>18454193.549999993</v>
      </c>
      <c r="N24">
        <f t="shared" si="5"/>
        <v>69183499.53</v>
      </c>
      <c r="O24">
        <f t="shared" si="5"/>
        <v>44637930.3</v>
      </c>
    </row>
    <row r="25" spans="1:15" ht="27.75" customHeight="1">
      <c r="A25" t="s">
        <v>20</v>
      </c>
      <c r="B25">
        <v>100582579.9</v>
      </c>
      <c r="C25">
        <v>100482355.44</v>
      </c>
      <c r="D25">
        <v>35633238</v>
      </c>
      <c r="E25">
        <v>25813962.159999996</v>
      </c>
      <c r="F25">
        <v>2500000</v>
      </c>
      <c r="G25">
        <v>2000000</v>
      </c>
      <c r="H25">
        <v>0</v>
      </c>
      <c r="I25">
        <v>451806.0499999999</v>
      </c>
      <c r="J25">
        <v>422302</v>
      </c>
      <c r="K25">
        <v>90000</v>
      </c>
      <c r="L25">
        <v>8922576</v>
      </c>
      <c r="M25">
        <v>10181048.520000001</v>
      </c>
      <c r="N25">
        <f t="shared" si="5"/>
        <v>148060695.9</v>
      </c>
      <c r="O25">
        <f t="shared" si="5"/>
        <v>139019172.17</v>
      </c>
    </row>
    <row r="26" spans="1:15" ht="27.75" customHeight="1">
      <c r="A26" t="s">
        <v>16</v>
      </c>
      <c r="B26">
        <v>124408232.78</v>
      </c>
      <c r="C26">
        <v>174859791.6</v>
      </c>
      <c r="D26">
        <v>7821500</v>
      </c>
      <c r="E26">
        <v>8087296.070000002</v>
      </c>
      <c r="F26">
        <v>5488738.43</v>
      </c>
      <c r="G26">
        <v>4510002.18</v>
      </c>
      <c r="H26">
        <v>400000</v>
      </c>
      <c r="I26">
        <v>140111.11</v>
      </c>
      <c r="J26">
        <v>0</v>
      </c>
      <c r="K26">
        <v>0</v>
      </c>
      <c r="L26">
        <v>12271345.57</v>
      </c>
      <c r="M26">
        <v>13487064.149999999</v>
      </c>
      <c r="N26">
        <f t="shared" si="5"/>
        <v>150389816.78</v>
      </c>
      <c r="O26">
        <f t="shared" si="5"/>
        <v>201084265.11</v>
      </c>
    </row>
    <row r="27" spans="1:15" ht="27.75" customHeight="1">
      <c r="A27" t="s">
        <v>14</v>
      </c>
      <c r="B27">
        <v>452991171.02000004</v>
      </c>
      <c r="C27">
        <v>344026505.56</v>
      </c>
      <c r="D27">
        <v>11300000</v>
      </c>
      <c r="E27">
        <v>8071631.83</v>
      </c>
      <c r="F27">
        <v>5942876.87</v>
      </c>
      <c r="G27">
        <v>3676902.7299999995</v>
      </c>
      <c r="H27">
        <v>0</v>
      </c>
      <c r="I27">
        <v>527753.3300000001</v>
      </c>
      <c r="J27">
        <v>0</v>
      </c>
      <c r="K27">
        <v>25000</v>
      </c>
      <c r="L27">
        <v>8833675.73</v>
      </c>
      <c r="M27">
        <v>8655656.370000001</v>
      </c>
      <c r="N27">
        <f t="shared" si="5"/>
        <v>479067723.62000006</v>
      </c>
      <c r="O27">
        <f t="shared" si="5"/>
        <v>364983449.82</v>
      </c>
    </row>
    <row r="28" spans="1:15" ht="27.75" customHeight="1">
      <c r="A28" t="s">
        <v>21</v>
      </c>
      <c r="B28">
        <f aca="true" t="shared" si="6" ref="B28:M28">SUM(B29:B33)</f>
        <v>2550767397.08</v>
      </c>
      <c r="C28">
        <f t="shared" si="6"/>
        <v>1447924832.87</v>
      </c>
      <c r="D28">
        <f t="shared" si="6"/>
        <v>250880973.44</v>
      </c>
      <c r="E28">
        <f t="shared" si="6"/>
        <v>110911661.02</v>
      </c>
      <c r="F28">
        <f t="shared" si="6"/>
        <v>204489482.92000002</v>
      </c>
      <c r="G28">
        <f t="shared" si="6"/>
        <v>160268834.05999997</v>
      </c>
      <c r="H28">
        <f t="shared" si="6"/>
        <v>4517963.73</v>
      </c>
      <c r="I28">
        <f t="shared" si="6"/>
        <v>1179022.21</v>
      </c>
      <c r="J28">
        <f t="shared" si="6"/>
        <v>0</v>
      </c>
      <c r="K28">
        <f t="shared" si="6"/>
        <v>140572.02999999997</v>
      </c>
      <c r="L28">
        <f t="shared" si="6"/>
        <v>105212283.10000001</v>
      </c>
      <c r="M28">
        <f t="shared" si="6"/>
        <v>96170402.51000002</v>
      </c>
      <c r="N28">
        <f>SUM(N29:N33)</f>
        <v>3115868100.27</v>
      </c>
      <c r="O28">
        <f>SUM(O29:O33)</f>
        <v>1816595324.6999998</v>
      </c>
    </row>
    <row r="29" spans="1:15" ht="27.75" customHeight="1">
      <c r="A29" t="s">
        <v>27</v>
      </c>
      <c r="B29">
        <v>583340075.3199999</v>
      </c>
      <c r="C29">
        <v>340764407.01</v>
      </c>
      <c r="D29">
        <v>15309854</v>
      </c>
      <c r="E29">
        <v>6670880.989999998</v>
      </c>
      <c r="F29">
        <v>27062091</v>
      </c>
      <c r="G29">
        <v>18699719.22</v>
      </c>
      <c r="H29">
        <v>2872703.73</v>
      </c>
      <c r="I29">
        <v>0</v>
      </c>
      <c r="J29">
        <v>0</v>
      </c>
      <c r="K29">
        <v>0</v>
      </c>
      <c r="L29">
        <v>58109742</v>
      </c>
      <c r="M29">
        <v>51561598.970000006</v>
      </c>
      <c r="N29">
        <f aca="true" t="shared" si="7" ref="N29:O33">+B29+D29+F29+H29+J29+L29</f>
        <v>686694466.05</v>
      </c>
      <c r="O29">
        <f t="shared" si="7"/>
        <v>417696606.19000006</v>
      </c>
    </row>
    <row r="30" spans="1:15" ht="27.75" customHeight="1">
      <c r="A30" t="s">
        <v>26</v>
      </c>
      <c r="B30">
        <v>41214419.22</v>
      </c>
      <c r="C30">
        <v>33994054.34000001</v>
      </c>
      <c r="D30">
        <v>57890800</v>
      </c>
      <c r="E30">
        <v>72882592.59</v>
      </c>
      <c r="F30">
        <v>145166171.75</v>
      </c>
      <c r="G30">
        <v>93738002.79999998</v>
      </c>
      <c r="H30">
        <v>1500000</v>
      </c>
      <c r="I30">
        <v>0</v>
      </c>
      <c r="J30">
        <v>0</v>
      </c>
      <c r="K30">
        <v>0</v>
      </c>
      <c r="L30">
        <v>12754652.899999999</v>
      </c>
      <c r="M30">
        <v>21113811.500000004</v>
      </c>
      <c r="N30">
        <f t="shared" si="7"/>
        <v>258526043.87</v>
      </c>
      <c r="O30">
        <f t="shared" si="7"/>
        <v>221728461.23</v>
      </c>
    </row>
    <row r="31" spans="1:15" ht="27.75" customHeight="1">
      <c r="A31" t="s">
        <v>31</v>
      </c>
      <c r="B31">
        <v>13518848.68</v>
      </c>
      <c r="C31">
        <v>19149582.279999997</v>
      </c>
      <c r="D31">
        <v>146240319.44</v>
      </c>
      <c r="E31">
        <v>15561586.05</v>
      </c>
      <c r="F31">
        <v>5375000</v>
      </c>
      <c r="G31">
        <v>21027409.73</v>
      </c>
      <c r="H31">
        <v>145260</v>
      </c>
      <c r="I31">
        <v>10345.620000000024</v>
      </c>
      <c r="J31">
        <v>0</v>
      </c>
      <c r="K31">
        <v>90572.02999999997</v>
      </c>
      <c r="L31">
        <v>5363218.5</v>
      </c>
      <c r="M31">
        <v>3506520.61</v>
      </c>
      <c r="N31">
        <f t="shared" si="7"/>
        <v>170642646.62</v>
      </c>
      <c r="O31">
        <f t="shared" si="7"/>
        <v>59346016.32</v>
      </c>
    </row>
    <row r="32" spans="1:15" ht="27.75" customHeight="1">
      <c r="A32" t="s">
        <v>24</v>
      </c>
      <c r="B32">
        <v>426165843.15999997</v>
      </c>
      <c r="C32">
        <v>277046953.86</v>
      </c>
      <c r="D32">
        <v>600000</v>
      </c>
      <c r="E32">
        <v>350465.76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13195180</v>
      </c>
      <c r="M32">
        <v>6159301.9</v>
      </c>
      <c r="N32">
        <f t="shared" si="7"/>
        <v>439961023.15999997</v>
      </c>
      <c r="O32">
        <f t="shared" si="7"/>
        <v>283556721.52</v>
      </c>
    </row>
    <row r="33" spans="1:15" ht="27.75" customHeight="1">
      <c r="A33" t="s">
        <v>22</v>
      </c>
      <c r="B33">
        <v>1486528210.7</v>
      </c>
      <c r="C33">
        <v>776969835.3799998</v>
      </c>
      <c r="D33">
        <v>30840000</v>
      </c>
      <c r="E33">
        <v>15446135.629999995</v>
      </c>
      <c r="F33">
        <v>26886220.17</v>
      </c>
      <c r="G33">
        <v>26803702.309999995</v>
      </c>
      <c r="H33">
        <v>0</v>
      </c>
      <c r="I33">
        <v>1168676.5899999999</v>
      </c>
      <c r="J33">
        <v>0</v>
      </c>
      <c r="K33">
        <v>50000</v>
      </c>
      <c r="L33">
        <v>15789489.699999997</v>
      </c>
      <c r="M33">
        <v>13829169.529999997</v>
      </c>
      <c r="N33">
        <f t="shared" si="7"/>
        <v>1560043920.5700002</v>
      </c>
      <c r="O33">
        <f t="shared" si="7"/>
        <v>834267519.4399997</v>
      </c>
    </row>
    <row r="34" spans="1:15" ht="27.75" customHeight="1">
      <c r="A34" t="s">
        <v>28</v>
      </c>
      <c r="B34">
        <f aca="true" t="shared" si="8" ref="B34:M34">SUM(B35:B39)</f>
        <v>911970626.05</v>
      </c>
      <c r="C34">
        <f t="shared" si="8"/>
        <v>654589525.7799999</v>
      </c>
      <c r="D34">
        <f t="shared" si="8"/>
        <v>161292312.51999998</v>
      </c>
      <c r="E34">
        <f t="shared" si="8"/>
        <v>122741289.53000002</v>
      </c>
      <c r="F34">
        <f t="shared" si="8"/>
        <v>28382724.65</v>
      </c>
      <c r="G34">
        <f t="shared" si="8"/>
        <v>24266913.140000004</v>
      </c>
      <c r="H34">
        <f t="shared" si="8"/>
        <v>13882465.399999999</v>
      </c>
      <c r="I34">
        <f t="shared" si="8"/>
        <v>329452.89</v>
      </c>
      <c r="J34">
        <f t="shared" si="8"/>
        <v>2410418.75</v>
      </c>
      <c r="K34">
        <f t="shared" si="8"/>
        <v>1149319.9100000001</v>
      </c>
      <c r="L34">
        <f t="shared" si="8"/>
        <v>98971446.22000001</v>
      </c>
      <c r="M34">
        <f t="shared" si="8"/>
        <v>94413635.91000001</v>
      </c>
      <c r="N34">
        <f>SUM(N35:N39)</f>
        <v>1216909993.5900002</v>
      </c>
      <c r="O34">
        <f>SUM(O35:O39)</f>
        <v>897490137.1599998</v>
      </c>
    </row>
    <row r="35" spans="1:15" ht="27.75" customHeight="1">
      <c r="A35" t="s">
        <v>29</v>
      </c>
      <c r="B35">
        <v>17474041</v>
      </c>
      <c r="C35">
        <v>8786550.21</v>
      </c>
      <c r="D35">
        <v>52662695.56</v>
      </c>
      <c r="E35">
        <v>34607608.81</v>
      </c>
      <c r="F35">
        <v>3000000</v>
      </c>
      <c r="G35">
        <v>4199726.37</v>
      </c>
      <c r="H35">
        <v>0</v>
      </c>
      <c r="I35">
        <v>127600</v>
      </c>
      <c r="J35">
        <v>0</v>
      </c>
      <c r="K35">
        <v>216000</v>
      </c>
      <c r="L35">
        <v>3661537.2600000016</v>
      </c>
      <c r="M35">
        <v>26723113.569999993</v>
      </c>
      <c r="N35">
        <f aca="true" t="shared" si="9" ref="N35:O39">+B35+D35+F35+H35+J35+L35</f>
        <v>76798273.82000001</v>
      </c>
      <c r="O35">
        <f t="shared" si="9"/>
        <v>74660598.96</v>
      </c>
    </row>
    <row r="36" spans="1:15" ht="27.75" customHeight="1">
      <c r="A36" t="s">
        <v>50</v>
      </c>
      <c r="B36">
        <v>241499665.52</v>
      </c>
      <c r="C36">
        <v>122848944.61000003</v>
      </c>
      <c r="D36">
        <v>8495902.16</v>
      </c>
      <c r="E36">
        <v>6067647.840000002</v>
      </c>
      <c r="F36">
        <v>6521565.71</v>
      </c>
      <c r="G36">
        <v>3782163.5200000005</v>
      </c>
      <c r="H36">
        <v>0</v>
      </c>
      <c r="I36">
        <v>40777.77</v>
      </c>
      <c r="J36">
        <v>200000</v>
      </c>
      <c r="K36">
        <v>410463.13</v>
      </c>
      <c r="L36">
        <v>12546288.41</v>
      </c>
      <c r="M36">
        <v>2140503.42</v>
      </c>
      <c r="N36">
        <f t="shared" si="9"/>
        <v>269263421.8</v>
      </c>
      <c r="O36">
        <f t="shared" si="9"/>
        <v>135290500.29000002</v>
      </c>
    </row>
    <row r="37" spans="1:15" ht="27.75" customHeight="1">
      <c r="A37" t="s">
        <v>32</v>
      </c>
      <c r="B37">
        <v>26964551.349999994</v>
      </c>
      <c r="C37">
        <v>33217997.540000003</v>
      </c>
      <c r="D37">
        <v>61766983.219999984</v>
      </c>
      <c r="E37">
        <v>58308387.59000001</v>
      </c>
      <c r="F37">
        <v>10164500</v>
      </c>
      <c r="G37">
        <v>11200653.360000003</v>
      </c>
      <c r="H37">
        <v>12973031.44</v>
      </c>
      <c r="I37">
        <v>0</v>
      </c>
      <c r="J37">
        <v>1154660</v>
      </c>
      <c r="K37">
        <v>257502</v>
      </c>
      <c r="L37">
        <v>72766063.55000001</v>
      </c>
      <c r="M37">
        <v>56226251.68000001</v>
      </c>
      <c r="N37">
        <f t="shared" si="9"/>
        <v>185789789.56</v>
      </c>
      <c r="O37">
        <f t="shared" si="9"/>
        <v>159210792.17000002</v>
      </c>
    </row>
    <row r="38" spans="1:15" ht="27.75" customHeight="1">
      <c r="A38" t="s">
        <v>90</v>
      </c>
      <c r="B38">
        <v>556348349.17</v>
      </c>
      <c r="C38">
        <v>415240441.7699999</v>
      </c>
      <c r="D38">
        <v>12385325.58</v>
      </c>
      <c r="E38">
        <v>4200908.3100000005</v>
      </c>
      <c r="F38">
        <v>4496658.9399999995</v>
      </c>
      <c r="G38">
        <v>2956965.2300000004</v>
      </c>
      <c r="H38">
        <v>909433.96</v>
      </c>
      <c r="I38">
        <v>0</v>
      </c>
      <c r="J38">
        <v>679948.75</v>
      </c>
      <c r="K38">
        <v>50000</v>
      </c>
      <c r="L38">
        <v>4509000</v>
      </c>
      <c r="M38">
        <v>4025232.4</v>
      </c>
      <c r="N38">
        <f t="shared" si="9"/>
        <v>579328716.4000001</v>
      </c>
      <c r="O38">
        <f t="shared" si="9"/>
        <v>426473547.7099999</v>
      </c>
    </row>
    <row r="39" spans="1:15" ht="27.75" customHeight="1">
      <c r="A39" t="s">
        <v>30</v>
      </c>
      <c r="B39">
        <v>69684019.00999999</v>
      </c>
      <c r="C39">
        <v>74495591.65</v>
      </c>
      <c r="D39">
        <v>25981406</v>
      </c>
      <c r="E39">
        <v>19556736.980000004</v>
      </c>
      <c r="F39">
        <v>4200000</v>
      </c>
      <c r="G39">
        <v>2127404.6599999997</v>
      </c>
      <c r="H39">
        <v>0</v>
      </c>
      <c r="I39">
        <v>161075.12000000005</v>
      </c>
      <c r="J39">
        <v>375810</v>
      </c>
      <c r="K39">
        <v>215354.78000000003</v>
      </c>
      <c r="L39">
        <v>5488557</v>
      </c>
      <c r="M39">
        <v>5298534.84</v>
      </c>
      <c r="N39">
        <f t="shared" si="9"/>
        <v>105729792.00999999</v>
      </c>
      <c r="O39">
        <f t="shared" si="9"/>
        <v>101854698.03000002</v>
      </c>
    </row>
    <row r="40" spans="1:15" ht="27.75" customHeight="1">
      <c r="A40" t="s">
        <v>47</v>
      </c>
      <c r="B40">
        <f aca="true" t="shared" si="10" ref="B40:M40">SUM(B41:B45)</f>
        <v>1361006097.66</v>
      </c>
      <c r="C40">
        <f t="shared" si="10"/>
        <v>1104927446.01</v>
      </c>
      <c r="D40">
        <f t="shared" si="10"/>
        <v>55863395.95</v>
      </c>
      <c r="E40">
        <f t="shared" si="10"/>
        <v>49887878.33</v>
      </c>
      <c r="F40">
        <f t="shared" si="10"/>
        <v>29455891.3</v>
      </c>
      <c r="G40">
        <f t="shared" si="10"/>
        <v>28080405.660000004</v>
      </c>
      <c r="H40">
        <f t="shared" si="10"/>
        <v>14175875.34</v>
      </c>
      <c r="I40">
        <f t="shared" si="10"/>
        <v>4197792.7299999995</v>
      </c>
      <c r="J40">
        <f t="shared" si="10"/>
        <v>350000</v>
      </c>
      <c r="K40">
        <f t="shared" si="10"/>
        <v>233643.34999999998</v>
      </c>
      <c r="L40">
        <f t="shared" si="10"/>
        <v>45717347.37</v>
      </c>
      <c r="M40">
        <f t="shared" si="10"/>
        <v>98321655.01</v>
      </c>
      <c r="N40">
        <f>SUM(N41:N45)</f>
        <v>1506568607.6200001</v>
      </c>
      <c r="O40">
        <f>SUM(O41:O45)</f>
        <v>1285648821.09</v>
      </c>
    </row>
    <row r="41" spans="1:17" ht="27.75" customHeight="1">
      <c r="A41" t="s">
        <v>8</v>
      </c>
      <c r="B41">
        <v>358252112.6999999</v>
      </c>
      <c r="C41">
        <v>310562970.89</v>
      </c>
      <c r="D41">
        <v>1500000</v>
      </c>
      <c r="E41">
        <v>1279700.77</v>
      </c>
      <c r="F41">
        <v>0</v>
      </c>
      <c r="G41">
        <v>0</v>
      </c>
      <c r="H41">
        <v>0</v>
      </c>
      <c r="I41">
        <v>541416.67</v>
      </c>
      <c r="J41">
        <v>350000</v>
      </c>
      <c r="K41">
        <v>158643.34999999998</v>
      </c>
      <c r="L41">
        <v>3555364</v>
      </c>
      <c r="M41">
        <v>4605190.590000001</v>
      </c>
      <c r="N41">
        <f aca="true" t="shared" si="11" ref="N41:O45">+B41+D41+F41+H41+J41+L41</f>
        <v>363657476.6999999</v>
      </c>
      <c r="O41">
        <f t="shared" si="11"/>
        <v>317147922.27</v>
      </c>
      <c r="Q41" s="24"/>
    </row>
    <row r="42" spans="1:15" ht="27.75" customHeight="1">
      <c r="A42" t="s">
        <v>23</v>
      </c>
      <c r="B42">
        <v>353671332.52</v>
      </c>
      <c r="C42">
        <v>145100341.72999996</v>
      </c>
      <c r="D42">
        <v>3329399.9800000004</v>
      </c>
      <c r="E42">
        <v>9784774.169999998</v>
      </c>
      <c r="F42">
        <v>3491400</v>
      </c>
      <c r="G42">
        <v>4103848.42</v>
      </c>
      <c r="H42">
        <v>13425875.34</v>
      </c>
      <c r="I42">
        <v>3368785.4599999995</v>
      </c>
      <c r="J42">
        <v>0</v>
      </c>
      <c r="K42">
        <v>75000.00000000001</v>
      </c>
      <c r="L42">
        <v>12668874</v>
      </c>
      <c r="M42">
        <v>16846104.27</v>
      </c>
      <c r="N42">
        <f t="shared" si="11"/>
        <v>386586881.84</v>
      </c>
      <c r="O42">
        <f>+C42+E42+G42+I42+K42+M42</f>
        <v>179278854.04999995</v>
      </c>
    </row>
    <row r="43" spans="1:15" ht="27.75" customHeight="1">
      <c r="A43" t="s">
        <v>65</v>
      </c>
      <c r="B43">
        <v>60664878.219999984</v>
      </c>
      <c r="C43">
        <v>50499414</v>
      </c>
      <c r="D43">
        <v>19637900</v>
      </c>
      <c r="E43">
        <v>6698759.820000001</v>
      </c>
      <c r="F43">
        <v>6100000</v>
      </c>
      <c r="G43">
        <v>5688957.08</v>
      </c>
      <c r="H43">
        <v>0</v>
      </c>
      <c r="I43">
        <v>283333.3300000001</v>
      </c>
      <c r="J43">
        <v>0</v>
      </c>
      <c r="K43">
        <v>0</v>
      </c>
      <c r="L43">
        <v>9480026.369999997</v>
      </c>
      <c r="M43">
        <v>57482376.260000005</v>
      </c>
      <c r="N43">
        <f t="shared" si="11"/>
        <v>95882804.58999997</v>
      </c>
      <c r="O43">
        <f t="shared" si="11"/>
        <v>120652840.49000001</v>
      </c>
    </row>
    <row r="44" spans="1:15" ht="27.75" customHeight="1">
      <c r="A44" t="s">
        <v>25</v>
      </c>
      <c r="B44">
        <v>142889261.32</v>
      </c>
      <c r="C44">
        <v>150774051.02000004</v>
      </c>
      <c r="D44">
        <v>3546000</v>
      </c>
      <c r="E44">
        <v>4705006.76</v>
      </c>
      <c r="F44">
        <v>18869712.36</v>
      </c>
      <c r="G44">
        <v>17987600.160000004</v>
      </c>
      <c r="H44">
        <v>0</v>
      </c>
      <c r="I44">
        <v>0</v>
      </c>
      <c r="J44">
        <v>0</v>
      </c>
      <c r="K44">
        <v>0</v>
      </c>
      <c r="L44">
        <v>18145783</v>
      </c>
      <c r="M44">
        <v>14571425.010000002</v>
      </c>
      <c r="N44">
        <f t="shared" si="11"/>
        <v>183450756.68</v>
      </c>
      <c r="O44">
        <f t="shared" si="11"/>
        <v>188038082.95000002</v>
      </c>
    </row>
    <row r="45" spans="1:15" ht="27.75" customHeight="1">
      <c r="A45" t="s">
        <v>15</v>
      </c>
      <c r="B45">
        <v>445528512.9000001</v>
      </c>
      <c r="C45">
        <v>447990668.36999995</v>
      </c>
      <c r="D45">
        <v>27850095.97</v>
      </c>
      <c r="E45">
        <v>27419636.81</v>
      </c>
      <c r="F45">
        <v>994778.94</v>
      </c>
      <c r="G45">
        <v>300000</v>
      </c>
      <c r="H45">
        <v>750000</v>
      </c>
      <c r="I45">
        <v>4257.270000000019</v>
      </c>
      <c r="J45">
        <v>0</v>
      </c>
      <c r="K45">
        <v>0</v>
      </c>
      <c r="L45">
        <v>1867300</v>
      </c>
      <c r="M45">
        <v>4816558.880000001</v>
      </c>
      <c r="N45">
        <f t="shared" si="11"/>
        <v>476990687.8100001</v>
      </c>
      <c r="O45">
        <f t="shared" si="11"/>
        <v>480531121.3299999</v>
      </c>
    </row>
    <row r="46" spans="1:15" ht="27.75" customHeight="1">
      <c r="A46" t="s">
        <v>33</v>
      </c>
      <c r="B46">
        <f aca="true" t="shared" si="12" ref="B46:M46">SUM(B8+B14+B21+B28+B34+B40)</f>
        <v>7814563755.55</v>
      </c>
      <c r="C46">
        <f t="shared" si="12"/>
        <v>5468466267.83</v>
      </c>
      <c r="D46">
        <f t="shared" si="12"/>
        <v>834653190.8</v>
      </c>
      <c r="E46">
        <f t="shared" si="12"/>
        <v>512257333.95</v>
      </c>
      <c r="F46">
        <f t="shared" si="12"/>
        <v>424330085.45</v>
      </c>
      <c r="G46">
        <f t="shared" si="12"/>
        <v>303966934.21</v>
      </c>
      <c r="H46">
        <f t="shared" si="12"/>
        <v>44870208.92</v>
      </c>
      <c r="I46">
        <f t="shared" si="12"/>
        <v>9650059.599999998</v>
      </c>
      <c r="J46">
        <f t="shared" si="12"/>
        <v>4276646.84</v>
      </c>
      <c r="K46">
        <f t="shared" si="12"/>
        <v>2985383.4</v>
      </c>
      <c r="L46">
        <f t="shared" si="12"/>
        <v>1257221289.4099998</v>
      </c>
      <c r="M46">
        <f t="shared" si="12"/>
        <v>1567701324.8600001</v>
      </c>
      <c r="N46">
        <f>SUM(N8+N14+N21+N28+N34+N40)</f>
        <v>10379915176.970001</v>
      </c>
      <c r="O46">
        <f>SUM(O8+O14+O21+O28+O34+O40)</f>
        <v>7865027303.849999</v>
      </c>
    </row>
    <row r="47" spans="1:15" s="13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ht="21.75" customHeight="1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2:15" ht="21.75" customHeight="1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3" ht="21.75" customHeight="1">
      <c r="M53" s="3"/>
    </row>
  </sheetData>
  <sheetProtection/>
  <printOptions horizontalCentered="1" verticalCentered="1"/>
  <pageMargins left="0.1968503937007874" right="0.1968503937007874" top="0" bottom="0.1968503937007874" header="0" footer="0"/>
  <pageSetup horizontalDpi="600" verticalDpi="600" orientation="landscape" paperSize="9" scale="40" r:id="rId1"/>
  <headerFooter alignWithMargins="0">
    <oddFooter>&amp;LPlaneación Estratégica - Sección de Estadística.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="70" zoomScaleNormal="70" zoomScalePageLayoutView="0" workbookViewId="0" topLeftCell="A16">
      <selection activeCell="F17" sqref="F17"/>
    </sheetView>
  </sheetViews>
  <sheetFormatPr defaultColWidth="11.421875" defaultRowHeight="12.75"/>
  <cols>
    <col min="1" max="1" width="46.00390625" style="19" bestFit="1" customWidth="1"/>
    <col min="2" max="2" width="30.7109375" style="19" customWidth="1"/>
    <col min="3" max="3" width="34.7109375" style="19" customWidth="1"/>
    <col min="4" max="4" width="32.421875" style="19" bestFit="1" customWidth="1"/>
    <col min="5" max="6" width="27.8515625" style="31" bestFit="1" customWidth="1"/>
    <col min="7" max="7" width="27.421875" style="19" bestFit="1" customWidth="1"/>
    <col min="8" max="8" width="19.57421875" style="19" bestFit="1" customWidth="1"/>
    <col min="9" max="10" width="25.00390625" style="19" bestFit="1" customWidth="1"/>
    <col min="11" max="12" width="27.7109375" style="19" bestFit="1" customWidth="1"/>
    <col min="13" max="16384" width="11.421875" style="19" customWidth="1"/>
  </cols>
  <sheetData>
    <row r="1" spans="1:4" ht="23.25">
      <c r="A1" t="s">
        <v>165</v>
      </c>
      <c r="B1"/>
      <c r="C1"/>
      <c r="D1"/>
    </row>
    <row r="2" spans="1:4" ht="23.25">
      <c r="A2" t="s">
        <v>230</v>
      </c>
      <c r="B2"/>
      <c r="C2"/>
      <c r="D2"/>
    </row>
    <row r="3" spans="1:4" ht="23.25">
      <c r="A3"/>
      <c r="B3"/>
      <c r="C3"/>
      <c r="D3"/>
    </row>
    <row r="4" spans="1:6" ht="23.25">
      <c r="A4" t="s">
        <v>106</v>
      </c>
      <c r="B4" t="s">
        <v>57</v>
      </c>
      <c r="C4" t="s">
        <v>54</v>
      </c>
      <c r="D4" t="s">
        <v>55</v>
      </c>
      <c r="E4" s="23"/>
      <c r="F4" s="19"/>
    </row>
    <row r="5" spans="1:6" ht="23.25">
      <c r="A5"/>
      <c r="B5" t="s">
        <v>62</v>
      </c>
      <c r="C5" t="s">
        <v>63</v>
      </c>
      <c r="D5" t="s">
        <v>63</v>
      </c>
      <c r="E5" s="23"/>
      <c r="F5" s="19"/>
    </row>
    <row r="6" spans="1:6" ht="23.25">
      <c r="A6" t="s">
        <v>112</v>
      </c>
      <c r="B6"/>
      <c r="C6"/>
      <c r="D6"/>
      <c r="E6" s="23"/>
      <c r="F6" s="19"/>
    </row>
    <row r="7" spans="1:6" ht="23.25">
      <c r="A7" t="s">
        <v>113</v>
      </c>
      <c r="B7">
        <v>197231</v>
      </c>
      <c r="C7">
        <v>1049236648.1700003</v>
      </c>
      <c r="D7">
        <v>1720964944.3899996</v>
      </c>
      <c r="E7" s="23"/>
      <c r="F7" s="19"/>
    </row>
    <row r="8" spans="1:6" ht="23.25">
      <c r="A8" t="s">
        <v>204</v>
      </c>
      <c r="B8">
        <v>0</v>
      </c>
      <c r="C8">
        <v>3131028968.8</v>
      </c>
      <c r="D8">
        <v>1628369189.0299997</v>
      </c>
      <c r="E8" s="23"/>
      <c r="F8" s="19"/>
    </row>
    <row r="9" spans="1:6" ht="23.25">
      <c r="A9" t="s">
        <v>116</v>
      </c>
      <c r="B9">
        <v>55692</v>
      </c>
      <c r="C9">
        <v>286729283.53999996</v>
      </c>
      <c r="D9">
        <v>206680749.32</v>
      </c>
      <c r="E9" s="23"/>
      <c r="F9" s="19"/>
    </row>
    <row r="10" spans="1:6" ht="23.25">
      <c r="A10" t="s">
        <v>203</v>
      </c>
      <c r="B10">
        <v>0</v>
      </c>
      <c r="C10">
        <v>203800000</v>
      </c>
      <c r="D10">
        <v>205539826.15000004</v>
      </c>
      <c r="E10" s="23"/>
      <c r="F10" s="19"/>
    </row>
    <row r="11" spans="1:6" ht="23.25">
      <c r="A11" t="s">
        <v>118</v>
      </c>
      <c r="B11">
        <v>15121</v>
      </c>
      <c r="C11">
        <v>248019482.23000002</v>
      </c>
      <c r="D11">
        <v>151980988.23</v>
      </c>
      <c r="E11" s="23"/>
      <c r="F11" s="19"/>
    </row>
    <row r="12" spans="1:6" ht="23.25">
      <c r="A12" t="s">
        <v>114</v>
      </c>
      <c r="B12">
        <v>15290</v>
      </c>
      <c r="C12">
        <v>220742182.82</v>
      </c>
      <c r="D12">
        <v>100205637.66</v>
      </c>
      <c r="E12" s="23"/>
      <c r="F12" s="19"/>
    </row>
    <row r="13" spans="1:6" ht="23.25">
      <c r="A13" t="s">
        <v>115</v>
      </c>
      <c r="B13">
        <v>6264</v>
      </c>
      <c r="C13">
        <v>62477275.83000001</v>
      </c>
      <c r="D13">
        <v>28345794.6</v>
      </c>
      <c r="E13" s="23"/>
      <c r="F13" s="19"/>
    </row>
    <row r="14" spans="1:6" ht="23.25">
      <c r="A14" t="s">
        <v>232</v>
      </c>
      <c r="B14">
        <v>0</v>
      </c>
      <c r="C14">
        <v>6620750</v>
      </c>
      <c r="D14">
        <v>3969787.2300000004</v>
      </c>
      <c r="E14" s="23"/>
      <c r="F14" s="19"/>
    </row>
    <row r="15" spans="1:6" ht="23.25">
      <c r="A15" t="s">
        <v>142</v>
      </c>
      <c r="B15">
        <v>32276</v>
      </c>
      <c r="C15">
        <v>60647432.50999999</v>
      </c>
      <c r="D15">
        <v>89195253.88999999</v>
      </c>
      <c r="E15" s="23"/>
      <c r="F15" s="19"/>
    </row>
    <row r="16" spans="1:6" ht="23.25">
      <c r="A16" t="s">
        <v>143</v>
      </c>
      <c r="B16">
        <v>32438</v>
      </c>
      <c r="C16">
        <v>68032053.72</v>
      </c>
      <c r="D16">
        <v>82719871.43</v>
      </c>
      <c r="E16" s="23"/>
      <c r="F16" s="19"/>
    </row>
    <row r="17" spans="1:6" ht="23.25">
      <c r="A17" t="s">
        <v>119</v>
      </c>
      <c r="B17">
        <v>2479</v>
      </c>
      <c r="C17">
        <v>37573712.16000001</v>
      </c>
      <c r="D17">
        <v>47457336.84</v>
      </c>
      <c r="E17" s="23"/>
      <c r="F17" s="19"/>
    </row>
    <row r="18" spans="1:6" ht="23.25">
      <c r="A18" t="s">
        <v>144</v>
      </c>
      <c r="B18">
        <v>3433</v>
      </c>
      <c r="C18">
        <v>141861241.8</v>
      </c>
      <c r="D18">
        <v>96052639.65</v>
      </c>
      <c r="E18" s="23"/>
      <c r="F18" s="19"/>
    </row>
    <row r="19" spans="1:6" ht="23.25">
      <c r="A19" t="s">
        <v>145</v>
      </c>
      <c r="B19">
        <v>882</v>
      </c>
      <c r="C19">
        <v>50857020.099999994</v>
      </c>
      <c r="D19">
        <v>91721203.77000003</v>
      </c>
      <c r="E19" s="23"/>
      <c r="F19" s="19"/>
    </row>
    <row r="20" spans="1:6" ht="23.25">
      <c r="A20" t="s">
        <v>146</v>
      </c>
      <c r="B20">
        <v>14665</v>
      </c>
      <c r="C20">
        <v>141135376.73000002</v>
      </c>
      <c r="D20">
        <v>17540346.080000002</v>
      </c>
      <c r="E20" s="23"/>
      <c r="F20" s="19"/>
    </row>
    <row r="21" spans="1:6" ht="23.25">
      <c r="A21" t="s">
        <v>121</v>
      </c>
      <c r="B21">
        <v>783</v>
      </c>
      <c r="C21">
        <v>18414048.89</v>
      </c>
      <c r="D21">
        <v>26200109.72</v>
      </c>
      <c r="E21" s="23"/>
      <c r="F21" s="19"/>
    </row>
    <row r="22" spans="1:6" ht="23.25">
      <c r="A22" t="s">
        <v>117</v>
      </c>
      <c r="B22">
        <v>364</v>
      </c>
      <c r="C22">
        <v>3441730</v>
      </c>
      <c r="D22">
        <v>16603116.740000002</v>
      </c>
      <c r="E22" s="23"/>
      <c r="F22" s="19"/>
    </row>
    <row r="23" spans="1:6" ht="23.25">
      <c r="A23" t="s">
        <v>233</v>
      </c>
      <c r="B23">
        <v>0</v>
      </c>
      <c r="C23">
        <v>21200000</v>
      </c>
      <c r="D23">
        <v>16376833.490000002</v>
      </c>
      <c r="E23" s="23"/>
      <c r="F23" s="19"/>
    </row>
    <row r="24" spans="1:6" ht="23.25">
      <c r="A24" t="s">
        <v>120</v>
      </c>
      <c r="B24">
        <v>6656</v>
      </c>
      <c r="C24">
        <v>30834614.73</v>
      </c>
      <c r="D24">
        <v>23255668.740000002</v>
      </c>
      <c r="E24" s="23"/>
      <c r="F24" s="19"/>
    </row>
    <row r="25" spans="1:6" ht="23.25">
      <c r="A25" t="s">
        <v>124</v>
      </c>
      <c r="B25">
        <v>786</v>
      </c>
      <c r="C25">
        <v>18228720.669999998</v>
      </c>
      <c r="D25">
        <v>2101783.339999999</v>
      </c>
      <c r="E25" s="23"/>
      <c r="F25" s="19"/>
    </row>
    <row r="26" spans="1:6" ht="23.25">
      <c r="A26" t="s">
        <v>196</v>
      </c>
      <c r="B26">
        <v>0</v>
      </c>
      <c r="C26">
        <v>230935145.91000003</v>
      </c>
      <c r="D26">
        <v>165914428.60999995</v>
      </c>
      <c r="E26" s="23"/>
      <c r="F26" s="19"/>
    </row>
    <row r="27" spans="1:6" ht="23.25">
      <c r="A27" t="s">
        <v>147</v>
      </c>
      <c r="B27">
        <v>226</v>
      </c>
      <c r="C27">
        <v>30657171.77000001</v>
      </c>
      <c r="D27">
        <v>9215560.939999998</v>
      </c>
      <c r="E27" s="23"/>
      <c r="F27" s="19"/>
    </row>
    <row r="28" spans="1:6" ht="23.25">
      <c r="A28" t="s">
        <v>122</v>
      </c>
      <c r="B28">
        <v>868</v>
      </c>
      <c r="C28">
        <v>9020690.189999998</v>
      </c>
      <c r="D28">
        <v>4320604.59</v>
      </c>
      <c r="E28" s="23"/>
      <c r="F28" s="19"/>
    </row>
    <row r="29" spans="1:6" ht="23.25">
      <c r="A29" t="s">
        <v>236</v>
      </c>
      <c r="B29">
        <v>1098</v>
      </c>
      <c r="C29">
        <v>12290826.93</v>
      </c>
      <c r="D29">
        <v>7096859.67</v>
      </c>
      <c r="E29" s="23"/>
      <c r="F29" s="19"/>
    </row>
    <row r="30" spans="1:6" ht="23.25">
      <c r="A30" t="s">
        <v>123</v>
      </c>
      <c r="B30">
        <v>1823</v>
      </c>
      <c r="C30">
        <v>8394146.169999998</v>
      </c>
      <c r="D30">
        <v>7430813.789999999</v>
      </c>
      <c r="E30" s="23"/>
      <c r="F30" s="19"/>
    </row>
    <row r="31" spans="1:6" ht="23.25">
      <c r="A31" t="s">
        <v>148</v>
      </c>
      <c r="B31">
        <v>2176</v>
      </c>
      <c r="C31">
        <v>6638349.579999999</v>
      </c>
      <c r="D31">
        <v>3423103.54</v>
      </c>
      <c r="E31" s="23"/>
      <c r="F31" s="19"/>
    </row>
    <row r="32" spans="1:6" ht="23.25">
      <c r="A32" t="s">
        <v>149</v>
      </c>
      <c r="B32">
        <v>978</v>
      </c>
      <c r="C32">
        <v>4216154.54</v>
      </c>
      <c r="D32">
        <v>1490844.38</v>
      </c>
      <c r="E32" s="23"/>
      <c r="F32" s="19"/>
    </row>
    <row r="33" spans="1:6" ht="23.25">
      <c r="A33" t="s">
        <v>125</v>
      </c>
      <c r="B33">
        <v>0</v>
      </c>
      <c r="C33">
        <v>90987462.13999999</v>
      </c>
      <c r="D33">
        <v>96932387.28000003</v>
      </c>
      <c r="E33" s="23"/>
      <c r="F33" s="19"/>
    </row>
    <row r="34" spans="1:5" ht="23.25">
      <c r="A34" t="s">
        <v>126</v>
      </c>
      <c r="B34">
        <v>37608</v>
      </c>
      <c r="C34">
        <v>1620543265.6200001</v>
      </c>
      <c r="D34">
        <v>617360584.7299999</v>
      </c>
      <c r="E34" s="35"/>
    </row>
    <row r="35" spans="1:7" ht="23.25">
      <c r="A35" t="s">
        <v>127</v>
      </c>
      <c r="B35">
        <f>SUM(B7:B34)</f>
        <v>429137</v>
      </c>
      <c r="C35">
        <v>7814563755.549999</v>
      </c>
      <c r="D35">
        <v>5468466267.830001</v>
      </c>
      <c r="G35" s="31"/>
    </row>
    <row r="36" spans="1:7" ht="23.25">
      <c r="A36" t="s">
        <v>128</v>
      </c>
      <c r="B36"/>
      <c r="C36"/>
      <c r="D36"/>
      <c r="E36" s="35"/>
      <c r="G36" s="31"/>
    </row>
    <row r="37" spans="1:7" ht="23.25">
      <c r="A37" t="s">
        <v>237</v>
      </c>
      <c r="B37"/>
      <c r="C37"/>
      <c r="D37"/>
      <c r="E37" s="35"/>
      <c r="G37" s="31"/>
    </row>
    <row r="38" spans="1:7" ht="23.25">
      <c r="A38" t="s">
        <v>131</v>
      </c>
      <c r="B38">
        <v>0</v>
      </c>
      <c r="C38">
        <v>179979943.02000004</v>
      </c>
      <c r="D38">
        <v>136275412.19</v>
      </c>
      <c r="E38" s="35"/>
      <c r="G38" s="31"/>
    </row>
    <row r="39" spans="1:7" ht="23.25">
      <c r="A39" t="s">
        <v>129</v>
      </c>
      <c r="B39">
        <v>0</v>
      </c>
      <c r="C39">
        <v>210782109.03000003</v>
      </c>
      <c r="D39">
        <v>136930870.31</v>
      </c>
      <c r="E39" s="35"/>
      <c r="G39" s="31"/>
    </row>
    <row r="40" spans="1:7" ht="23.25">
      <c r="A40" t="s">
        <v>150</v>
      </c>
      <c r="B40">
        <v>0</v>
      </c>
      <c r="C40">
        <v>24991511</v>
      </c>
      <c r="D40">
        <v>13908648.030000001</v>
      </c>
      <c r="E40" s="35"/>
      <c r="G40" s="31"/>
    </row>
    <row r="41" spans="1:7" ht="23.25">
      <c r="A41" t="s">
        <v>130</v>
      </c>
      <c r="B41">
        <v>0</v>
      </c>
      <c r="C41">
        <v>68246929.69</v>
      </c>
      <c r="D41">
        <v>43430785.92</v>
      </c>
      <c r="E41" s="35"/>
      <c r="G41" s="31"/>
    </row>
    <row r="42" spans="1:7" ht="23.25">
      <c r="A42" t="s">
        <v>151</v>
      </c>
      <c r="B42">
        <v>0</v>
      </c>
      <c r="C42">
        <v>620000</v>
      </c>
      <c r="D42">
        <v>4782972.079999998</v>
      </c>
      <c r="G42" s="31"/>
    </row>
    <row r="43" spans="1:7" ht="23.25">
      <c r="A43" t="s">
        <v>152</v>
      </c>
      <c r="B43">
        <v>0</v>
      </c>
      <c r="C43">
        <v>1418092</v>
      </c>
      <c r="D43">
        <v>26963813.180000007</v>
      </c>
      <c r="E43" s="35"/>
      <c r="G43" s="31"/>
    </row>
    <row r="44" spans="1:7" ht="23.25">
      <c r="A44" t="s">
        <v>153</v>
      </c>
      <c r="B44">
        <v>0</v>
      </c>
      <c r="C44">
        <v>348614606.06000006</v>
      </c>
      <c r="D44">
        <v>149964832.23999995</v>
      </c>
      <c r="E44" s="35"/>
      <c r="G44" s="31"/>
    </row>
    <row r="45" spans="1:7" ht="23.25">
      <c r="A45" t="s">
        <v>238</v>
      </c>
      <c r="B45">
        <v>0</v>
      </c>
      <c r="C45">
        <v>834653190.8000002</v>
      </c>
      <c r="D45">
        <v>512257333.9499998</v>
      </c>
      <c r="G45" s="31"/>
    </row>
    <row r="46" spans="1:7" ht="23.25">
      <c r="A46" t="s">
        <v>132</v>
      </c>
      <c r="B46"/>
      <c r="C46"/>
      <c r="D46"/>
      <c r="E46" s="35"/>
      <c r="G46" s="31"/>
    </row>
    <row r="47" spans="1:7" ht="23.25">
      <c r="A47" t="s">
        <v>154</v>
      </c>
      <c r="B47">
        <v>0</v>
      </c>
      <c r="C47">
        <v>224164463.14999998</v>
      </c>
      <c r="D47">
        <v>216327521.65000004</v>
      </c>
      <c r="E47" s="35"/>
      <c r="G47" s="31"/>
    </row>
    <row r="48" spans="1:7" ht="23.25">
      <c r="A48" t="s">
        <v>220</v>
      </c>
      <c r="B48">
        <v>0</v>
      </c>
      <c r="C48">
        <v>185009301.36</v>
      </c>
      <c r="D48">
        <v>80626558.1</v>
      </c>
      <c r="E48" s="35"/>
      <c r="G48" s="31"/>
    </row>
    <row r="49" spans="1:7" ht="23.25">
      <c r="A49" t="s">
        <v>126</v>
      </c>
      <c r="B49">
        <v>0</v>
      </c>
      <c r="C49">
        <v>15156320.94</v>
      </c>
      <c r="D49">
        <v>7012854.460000001</v>
      </c>
      <c r="E49" s="35"/>
      <c r="G49" s="31"/>
    </row>
    <row r="50" spans="1:11" ht="23.25">
      <c r="A50" t="s">
        <v>133</v>
      </c>
      <c r="B50">
        <v>0</v>
      </c>
      <c r="C50">
        <v>424330085.45000005</v>
      </c>
      <c r="D50">
        <v>303966934.21</v>
      </c>
      <c r="G50" s="31"/>
      <c r="I50" s="36"/>
      <c r="J50" s="31"/>
      <c r="K50" s="31"/>
    </row>
    <row r="51" spans="1:7" s="18" customFormat="1" ht="23.25">
      <c r="A51" t="s">
        <v>155</v>
      </c>
      <c r="B51">
        <v>0</v>
      </c>
      <c r="C51">
        <v>44870208.92</v>
      </c>
      <c r="D51">
        <v>9650059.6</v>
      </c>
      <c r="E51" s="31"/>
      <c r="F51" s="31"/>
      <c r="G51" s="31"/>
    </row>
    <row r="52" spans="1:7" s="18" customFormat="1" ht="23.25">
      <c r="A52" t="s">
        <v>156</v>
      </c>
      <c r="B52">
        <v>0</v>
      </c>
      <c r="C52">
        <v>4276646.84</v>
      </c>
      <c r="D52">
        <v>2985383.4000000004</v>
      </c>
      <c r="E52" s="31"/>
      <c r="F52" s="31"/>
      <c r="G52" s="31"/>
    </row>
    <row r="53" spans="1:7" ht="23.25">
      <c r="A53" t="s">
        <v>134</v>
      </c>
      <c r="B53">
        <f>+B52+B51+B50+B45</f>
        <v>0</v>
      </c>
      <c r="C53">
        <v>1308130132.0100002</v>
      </c>
      <c r="D53">
        <v>828859711.1599998</v>
      </c>
      <c r="E53" s="35"/>
      <c r="G53" s="31"/>
    </row>
    <row r="54" spans="1:7" ht="23.25">
      <c r="A54" t="s">
        <v>135</v>
      </c>
      <c r="B54">
        <v>0</v>
      </c>
      <c r="C54">
        <v>1257221289.41</v>
      </c>
      <c r="D54">
        <v>1567701324.860001</v>
      </c>
      <c r="G54" s="31"/>
    </row>
    <row r="55" spans="1:7" ht="23.25">
      <c r="A55" t="s">
        <v>136</v>
      </c>
      <c r="B55">
        <v>0</v>
      </c>
      <c r="C55">
        <v>132470874.83000001</v>
      </c>
      <c r="D55">
        <v>121801507.25</v>
      </c>
      <c r="E55" s="35"/>
      <c r="G55" s="31"/>
    </row>
    <row r="56" spans="1:7" ht="23.25">
      <c r="A56" t="s">
        <v>234</v>
      </c>
      <c r="B56">
        <v>0</v>
      </c>
      <c r="C56">
        <v>1124750414.5800002</v>
      </c>
      <c r="D56">
        <v>1445899817.610001</v>
      </c>
      <c r="E56" s="35"/>
      <c r="G56" s="31"/>
    </row>
    <row r="57" spans="1:7" ht="23.25">
      <c r="A57" t="s">
        <v>33</v>
      </c>
      <c r="B57">
        <f>+B54+B53+B35</f>
        <v>429137</v>
      </c>
      <c r="C57">
        <f>+C35+C53+C54</f>
        <v>10379915176.97</v>
      </c>
      <c r="D57">
        <f>+D35+D53+D54</f>
        <v>7865027303.850002</v>
      </c>
      <c r="G57" s="31"/>
    </row>
    <row r="58" spans="1:6" ht="23.25">
      <c r="A58"/>
      <c r="B58"/>
      <c r="C58"/>
      <c r="D58"/>
      <c r="E58" s="23"/>
      <c r="F58" s="19"/>
    </row>
    <row r="59" spans="1:6" ht="23.25">
      <c r="A59"/>
      <c r="B59"/>
      <c r="C59"/>
      <c r="D59"/>
      <c r="E59" s="19"/>
      <c r="F59" s="19"/>
    </row>
    <row r="60" spans="1:6" ht="23.25">
      <c r="A60"/>
      <c r="B60"/>
      <c r="C60"/>
      <c r="D60"/>
      <c r="E60" s="19"/>
      <c r="F60" s="19"/>
    </row>
    <row r="61" spans="5:6" ht="23.25">
      <c r="E61" s="19"/>
      <c r="F61" s="19"/>
    </row>
    <row r="62" spans="5:6" ht="23.25">
      <c r="E62" s="19"/>
      <c r="F62" s="19"/>
    </row>
    <row r="63" spans="5:6" ht="23.25">
      <c r="E63" s="19"/>
      <c r="F63" s="19"/>
    </row>
    <row r="64" spans="5:6" ht="23.25">
      <c r="E64" s="19"/>
      <c r="F64" s="19"/>
    </row>
    <row r="65" s="19" customFormat="1" ht="23.25"/>
    <row r="66" s="19" customFormat="1" ht="23.25"/>
    <row r="67" s="19" customFormat="1" ht="23.25"/>
    <row r="68" s="19" customFormat="1" ht="23.25"/>
    <row r="69" s="19" customFormat="1" ht="23.25"/>
    <row r="70" s="31" customFormat="1" ht="23.25"/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52" r:id="rId1"/>
  <headerFooter alignWithMargins="0">
    <oddFooter>&amp;LPlaneación Estratégica - Sección de Estadística.</oddFooter>
  </headerFooter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Roxanni Amparo Baez M.</dc:creator>
  <cp:keywords/>
  <dc:description/>
  <cp:lastModifiedBy>Mildred Liveth Nuñez Perez</cp:lastModifiedBy>
  <cp:lastPrinted>2023-07-05T14:29:56Z</cp:lastPrinted>
  <dcterms:created xsi:type="dcterms:W3CDTF">2017-05-04T13:35:28Z</dcterms:created>
  <dcterms:modified xsi:type="dcterms:W3CDTF">2023-07-11T15:38:06Z</dcterms:modified>
  <cp:category/>
  <cp:version/>
  <cp:contentType/>
  <cp:contentStatus/>
</cp:coreProperties>
</file>