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734" firstSheet="5" activeTab="9"/>
  </bookViews>
  <sheets>
    <sheet name="Portada" sheetId="1" r:id="rId1"/>
    <sheet name="Estadisticas Mensuales" sheetId="2" r:id="rId2"/>
    <sheet name="Resumen Ejecutivo" sheetId="3" r:id="rId3"/>
    <sheet name="% Ejec. Sucursales y Regionales" sheetId="4" r:id="rId4"/>
    <sheet name="Comparativo Formalizaciones" sheetId="5" r:id="rId5"/>
    <sheet name="Comp. Desembolso-Recuperación" sheetId="6" r:id="rId6"/>
    <sheet name="Form. por Suc. y Sub-sectores" sheetId="7" r:id="rId7"/>
    <sheet name="Formalizado por Rubros" sheetId="8" r:id="rId8"/>
    <sheet name="Desem-Cobros Suc. y Subsectores" sheetId="9" r:id="rId9"/>
    <sheet name="Desem-cobros por Rubros" sheetId="10" r:id="rId10"/>
    <sheet name="TASA 0% por Sucursal" sheetId="11" r:id="rId11"/>
    <sheet name="Tasa 0% por RUBROS" sheetId="12" r:id="rId12"/>
  </sheets>
  <externalReferences>
    <externalReference r:id="rId15"/>
    <externalReference r:id="rId16"/>
  </externalReferences>
  <definedNames>
    <definedName name="_xlfn.SINGLE" hidden="1">#NAME?</definedName>
    <definedName name="A_IMPRESIÓN_IM">#REF!</definedName>
    <definedName name="AP">'[1]AG'!#REF!</definedName>
    <definedName name="_xlnm.Print_Area" localSheetId="3">'% Ejec. Sucursales y Regionales'!$A$1:$P$49</definedName>
    <definedName name="_xlnm.Print_Area" localSheetId="5">'Comp. Desembolso-Recuperación'!$A$1:$I$46</definedName>
    <definedName name="_xlnm.Print_Area" localSheetId="4">'Comparativo Formalizaciones'!$A$1:$M$48</definedName>
    <definedName name="_xlnm.Print_Area" localSheetId="9">'Desem-cobros por Rubros'!$A$1:$D$58</definedName>
    <definedName name="_xlnm.Print_Area" localSheetId="8">'Desem-Cobros Suc. y Subsectores'!$A$1:$O$47</definedName>
    <definedName name="_xlnm.Print_Area" localSheetId="6">'Form. por Suc. y Sub-sectores'!$A$1:$O$47</definedName>
    <definedName name="_xlnm.Print_Area" localSheetId="7">'Formalizado por Rubros'!$A$1:$I$59</definedName>
    <definedName name="_xlnm.Print_Area" localSheetId="0">'Portada'!$A$1:$I$44</definedName>
    <definedName name="_xlnm.Print_Area" localSheetId="2">'Resumen Ejecutivo'!$A$1:$C$24</definedName>
    <definedName name="_xlnm.Print_Area" localSheetId="11">'Tasa 0% por RUBROS'!$A$1:$E$66</definedName>
    <definedName name="_xlnm.Print_Area" localSheetId="10">'TASA 0% por Sucursal'!$A$1:$G$46</definedName>
    <definedName name="BB">'[1]AG'!#REF!</definedName>
    <definedName name="PRINT_AREA_MI">#REF!</definedName>
    <definedName name="_xlnm.Print_Titles" localSheetId="11">'Tasa 0% por RUBROS'!$1:$7</definedName>
  </definedNames>
  <calcPr fullCalcOnLoad="1"/>
</workbook>
</file>

<file path=xl/sharedStrings.xml><?xml version="1.0" encoding="utf-8"?>
<sst xmlns="http://schemas.openxmlformats.org/spreadsheetml/2006/main" count="676" uniqueCount="250">
  <si>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</si>
  <si>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</si>
  <si>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</si>
  <si>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</si>
  <si>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</si>
  <si>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</si>
  <si>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</si>
  <si>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</si>
  <si>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</si>
  <si>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</si>
  <si>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</si>
  <si>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</si>
  <si>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</si>
  <si>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</si>
  <si>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</si>
  <si>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</si>
  <si>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</si>
  <si>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</si>
  <si>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</si>
  <si>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</si>
  <si>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</si>
  <si>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</si>
  <si>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</si>
  <si>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</si>
  <si>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</si>
  <si>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</si>
  <si>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</si>
  <si>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</si>
  <si>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</si>
  <si>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</si>
  <si>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</si>
  <si>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</si>
  <si>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</si>
  <si>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</si>
  <si>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</si>
  <si>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</si>
  <si>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</si>
  <si>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</si>
  <si>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</si>
  <si>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</si>
  <si>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</si>
  <si>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</si>
  <si>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</si>
  <si>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</si>
  <si>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</si>
  <si>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</si>
  <si>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</si>
  <si>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Regional 06</t>
  </si>
  <si>
    <t>(Valor en RD$)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</si>
  <si>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</si>
  <si>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</si>
  <si>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</si>
  <si>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</si>
  <si>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</si>
  <si>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</si>
  <si>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</si>
  <si>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</si>
  <si>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</si>
  <si>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</si>
  <si>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Product.</t>
  </si>
  <si>
    <t>Realizados</t>
  </si>
  <si>
    <t>Cantidad</t>
  </si>
  <si>
    <t>(Tareas)</t>
  </si>
  <si>
    <t>(RD$)</t>
  </si>
  <si>
    <t>Río San Juan</t>
  </si>
  <si>
    <t>San Cristóbal</t>
  </si>
  <si>
    <t>Concepto:</t>
  </si>
  <si>
    <t xml:space="preserve">    Monto (RD$)</t>
  </si>
  <si>
    <t>Préstamos Otorgados (Und.)</t>
  </si>
  <si>
    <t>Monto Formalizado</t>
  </si>
  <si>
    <t>Productores Beneficiados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</si>
  <si>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</si>
  <si>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</si>
  <si>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</si>
  <si>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</si>
  <si>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</si>
  <si>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</si>
  <si>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</si>
  <si>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</si>
  <si>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</si>
  <si>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</si>
  <si>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</si>
  <si>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</si>
  <si>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</si>
  <si>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</si>
  <si>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</si>
  <si>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</si>
  <si>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</si>
  <si>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</si>
  <si>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 xml:space="preserve">San Juan de la Maguana 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</si>
  <si>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</si>
  <si>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</si>
  <si>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</si>
  <si>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</si>
  <si>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</si>
  <si>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</si>
  <si>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</si>
  <si>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</si>
  <si>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</si>
  <si>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</si>
  <si>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</si>
  <si>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</si>
  <si>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</si>
  <si>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</si>
  <si>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Comparativo de los Desembolsos y Recuperación por Regionales y Sucursales</t>
  </si>
  <si>
    <t>Febrero</t>
  </si>
  <si>
    <t>Sub-Sectores</t>
  </si>
  <si>
    <t>Programado</t>
  </si>
  <si>
    <t>Superf.</t>
  </si>
  <si>
    <t xml:space="preserve"> (RD$)</t>
  </si>
  <si>
    <t xml:space="preserve"> (Tareas)</t>
  </si>
  <si>
    <t>Benefic.</t>
  </si>
  <si>
    <t>I.- Agrícola</t>
  </si>
  <si>
    <t>Arroz (Producción)</t>
  </si>
  <si>
    <t>Aguacate (Producción)</t>
  </si>
  <si>
    <t>Café (Producción)</t>
  </si>
  <si>
    <t>Cacao (Producción)</t>
  </si>
  <si>
    <t>Habichuela (Producción)</t>
  </si>
  <si>
    <t>Plátano</t>
  </si>
  <si>
    <t>Guineo</t>
  </si>
  <si>
    <t>Yuca</t>
  </si>
  <si>
    <t>Piña</t>
  </si>
  <si>
    <t>Ñame</t>
  </si>
  <si>
    <t>Batata</t>
  </si>
  <si>
    <t>Tabaco (Producción)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</si>
  <si>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</si>
  <si>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</si>
  <si>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</si>
  <si>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</si>
  <si>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</si>
  <si>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</si>
  <si>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</si>
  <si>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2.2 Avícola</t>
  </si>
  <si>
    <t>Total Avícola</t>
  </si>
  <si>
    <t>Total Pecuario</t>
  </si>
  <si>
    <t>III.- Otras Finalidades</t>
  </si>
  <si>
    <t>Préstamos de Consumo</t>
  </si>
  <si>
    <t xml:space="preserve">Montos Desembolsado y Cobrado según Sub-Sectores por Regionales y Sucursales </t>
  </si>
  <si>
    <t>Acuicola</t>
  </si>
  <si>
    <t>Desembolsado</t>
  </si>
  <si>
    <t>Cobrado</t>
  </si>
  <si>
    <t>Cantidad y Monto de los Préstamos Formalizados por Sub-Sectores, Regionales y Sucursales</t>
  </si>
  <si>
    <t>Tomate</t>
  </si>
  <si>
    <t>Aji (Producción)</t>
  </si>
  <si>
    <t xml:space="preserve">Papa </t>
  </si>
  <si>
    <t xml:space="preserve">Cebolla </t>
  </si>
  <si>
    <t>Coco</t>
  </si>
  <si>
    <t>Ajo</t>
  </si>
  <si>
    <t>Maíz</t>
  </si>
  <si>
    <t xml:space="preserve">Guandul </t>
  </si>
  <si>
    <t>Ganado de Carne (Comerc.)</t>
  </si>
  <si>
    <t>Ganado de Leche (Comerc.)</t>
  </si>
  <si>
    <t>Porcino</t>
  </si>
  <si>
    <t xml:space="preserve">Otros </t>
  </si>
  <si>
    <t>Pollos</t>
  </si>
  <si>
    <t>2.3 Acuicola</t>
  </si>
  <si>
    <t>2.4 Apícola</t>
  </si>
  <si>
    <t>Préstamos Formalizados Según Cultivos Principales</t>
  </si>
  <si>
    <t>Préstamos</t>
  </si>
  <si>
    <t>Monto</t>
  </si>
  <si>
    <t>Otorgados</t>
  </si>
  <si>
    <t>Cubierta</t>
  </si>
  <si>
    <t>(Tas.)</t>
  </si>
  <si>
    <t>Sub-Total Agrícola</t>
  </si>
  <si>
    <t>2.3 Acuícola</t>
  </si>
  <si>
    <t>Superficie Financiada, Desembolsos y Cobros por Sub-Sectores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</si>
  <si>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</si>
  <si>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</si>
  <si>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</si>
  <si>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</si>
  <si>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</si>
  <si>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</si>
  <si>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</si>
  <si>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</si>
  <si>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</si>
  <si>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</si>
  <si>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</si>
  <si>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</si>
  <si>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</si>
  <si>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Año 2023</t>
  </si>
  <si>
    <t>Productores</t>
  </si>
  <si>
    <t>Beneficiarios</t>
  </si>
  <si>
    <t>Desembolsos (RD$)</t>
  </si>
  <si>
    <t>Cobros
(RD$)</t>
  </si>
  <si>
    <t>Resumen Actividad Crediticia Global</t>
  </si>
  <si>
    <t>Arroz (Fomento)</t>
  </si>
  <si>
    <t>Cacao (Rehabilitación)</t>
  </si>
  <si>
    <t>Coco (Fomento)</t>
  </si>
  <si>
    <t>Cacao (Fomento)</t>
  </si>
  <si>
    <t>Coco (Rehabilitación)</t>
  </si>
  <si>
    <t>Naranja (Fomento)</t>
  </si>
  <si>
    <t>Chinola (Fomento)</t>
  </si>
  <si>
    <t>Yuca Dulce (Fomento)</t>
  </si>
  <si>
    <t>Ñame (Fomento)</t>
  </si>
  <si>
    <t>Guineo (Mantenimiento)</t>
  </si>
  <si>
    <t>Tabaco (Comerc.)</t>
  </si>
  <si>
    <t>Batata (Fomento)</t>
  </si>
  <si>
    <t>Sandia (Fomento)</t>
  </si>
  <si>
    <t>Mandarina (Fomento)</t>
  </si>
  <si>
    <t>Yuca Amarga (Fomento)</t>
  </si>
  <si>
    <t>Cacao (Comerc.)</t>
  </si>
  <si>
    <t>Arroz (Comerc.)</t>
  </si>
  <si>
    <t>Otros Agrícolas</t>
  </si>
  <si>
    <t>Ceba de Novillo</t>
  </si>
  <si>
    <t>Ovino Carne</t>
  </si>
  <si>
    <t>Vacuno de Leche</t>
  </si>
  <si>
    <t>Pez Agua Dulce</t>
  </si>
  <si>
    <t>Café (Fomento)</t>
  </si>
  <si>
    <t>Café (Rehabilitación)</t>
  </si>
  <si>
    <t>Café (Mantenimiento)</t>
  </si>
  <si>
    <t>Cacao (Renovación)</t>
  </si>
  <si>
    <t>Plátano (Fomento)</t>
  </si>
  <si>
    <t>Limón Agrio (Fomento)</t>
  </si>
  <si>
    <t>Gallina Ponedora</t>
  </si>
  <si>
    <t>Producción Miel</t>
  </si>
  <si>
    <t>Vacuno Doble Propósito</t>
  </si>
  <si>
    <t>Product.
Benef.</t>
  </si>
  <si>
    <t xml:space="preserve">Ejecución del Programa de Préstamos en Monto y Tareas por Sub-Sectores </t>
  </si>
  <si>
    <t>Ají (Fomento)</t>
  </si>
  <si>
    <t>Café (Comerc.)</t>
  </si>
  <si>
    <t>Habichuela (Comerc.)</t>
  </si>
  <si>
    <t>Microempresas y Otros</t>
  </si>
  <si>
    <t>Yautía</t>
  </si>
  <si>
    <t>2.1 Ganado y Otros</t>
  </si>
  <si>
    <t>Sub-Total Ganado y Otros</t>
  </si>
  <si>
    <t>Benef</t>
  </si>
  <si>
    <t>Benef.</t>
  </si>
  <si>
    <t>Maíz (Fomento)</t>
  </si>
  <si>
    <t>Aguacate (Mantenimiento)</t>
  </si>
  <si>
    <t>Mejora Propiedad Agrícola</t>
  </si>
  <si>
    <t>Caprino de Carne</t>
  </si>
  <si>
    <t>III. Microempresas y Otros</t>
  </si>
  <si>
    <t>Total Microempresas y Otros</t>
  </si>
  <si>
    <t>Actividad Crediticia Tasa 0% por Regionales y Sucursales</t>
  </si>
  <si>
    <t>Julio - Septiembre 2023</t>
  </si>
  <si>
    <t>Julio - Septiembre 2022-2023</t>
  </si>
  <si>
    <t>(Cant.)</t>
  </si>
  <si>
    <t>Coco (Mantenimiento)</t>
  </si>
  <si>
    <t>Plátano  (Comerc.)</t>
  </si>
  <si>
    <t>Lechosa (Fomento)</t>
  </si>
  <si>
    <t>Auyama (Fomento)</t>
  </si>
  <si>
    <t>Toronja (Fomento)</t>
  </si>
  <si>
    <t>Pepinillo</t>
  </si>
  <si>
    <t>Tayota (Fomento)</t>
  </si>
  <si>
    <t>Berenjena (Fomento)</t>
  </si>
  <si>
    <t>Frutales (Vivero)</t>
  </si>
  <si>
    <t>Ornamentales (Vivero)</t>
  </si>
  <si>
    <t>Codorniz</t>
  </si>
  <si>
    <t>Notas: superficie en cifras preliminar</t>
  </si>
  <si>
    <t>Notas: superficie 2023 en cifras preliminar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</si>
</sst>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  <numFmt numFmtId="180" formatCode="#,##0.00;[Red]#,##0.00"/>
    <numFmt numFmtId="181" formatCode="#,##0.0_);\(#,##0.0\)"/>
    <numFmt numFmtId="182" formatCode="#,##0.0;\-#,##0.0"/>
    <numFmt numFmtId="183" formatCode="[$-80A]dddd\,\ d&quot; de &quot;mmmm&quot; de &quot;yyyy"/>
    <numFmt numFmtId="184" formatCode="[$-80A]hh:mm:ss\ AM/PM"/>
    <numFmt numFmtId="185" formatCode="0.00_ ;\-0.00\ "/>
    <numFmt numFmtId="186" formatCode="0.0_ ;\-0.0\ "/>
    <numFmt numFmtId="187" formatCode="0_ ;\-0\ "/>
    <numFmt numFmtId="188" formatCode="0_);\(0\)"/>
    <numFmt numFmtId="189" formatCode="0.00_);\(0.00\)"/>
    <numFmt numFmtId="190" formatCode="#,##0.00_);\-#,##0.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_);\(0.0\)"/>
  </numFmts>
  <fonts count="1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8"/>
      <name val="Book Antiqua"/>
      <family val="1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b/>
      <u val="double"/>
      <sz val="18"/>
      <name val="Book Antiqua"/>
      <family val="1"/>
    </font>
    <font>
      <b/>
      <sz val="20"/>
      <color indexed="8"/>
      <name val="Book Antiqua"/>
      <family val="1"/>
    </font>
    <font>
      <b/>
      <sz val="20"/>
      <name val="Book Antiqua"/>
      <family val="1"/>
    </font>
    <font>
      <b/>
      <u val="single"/>
      <sz val="20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3"/>
      <name val="Arial"/>
      <family val="2"/>
    </font>
    <font>
      <sz val="20"/>
      <name val="Book Antiqua"/>
      <family val="1"/>
    </font>
    <font>
      <b/>
      <u val="single"/>
      <sz val="13"/>
      <color indexed="8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6"/>
      <color indexed="8"/>
      <name val="Book Antiqua"/>
      <family val="1"/>
    </font>
    <font>
      <sz val="16"/>
      <color indexed="8"/>
      <name val="Book Antiqua"/>
      <family val="1"/>
    </font>
    <font>
      <sz val="15"/>
      <color indexed="8"/>
      <name val="Book Antiqua"/>
      <family val="1"/>
    </font>
    <font>
      <b/>
      <sz val="18"/>
      <name val="Arial"/>
      <family val="2"/>
    </font>
    <font>
      <sz val="18"/>
      <color indexed="8"/>
      <name val="Book Antiqua"/>
      <family val="1"/>
    </font>
    <font>
      <b/>
      <u val="singleAccounting"/>
      <sz val="18"/>
      <name val="Book Antiqua"/>
      <family val="1"/>
    </font>
    <font>
      <sz val="24"/>
      <color indexed="17"/>
      <name val="Book Antiqua"/>
      <family val="1"/>
    </font>
    <font>
      <sz val="12"/>
      <color indexed="17"/>
      <name val="Book Antiqua"/>
      <family val="1"/>
    </font>
    <font>
      <sz val="10"/>
      <color indexed="8"/>
      <name val="Book Antiqua"/>
      <family val="1"/>
    </font>
    <font>
      <b/>
      <u val="single"/>
      <sz val="14"/>
      <name val="Book Antiqua"/>
      <family val="1"/>
    </font>
    <font>
      <b/>
      <u val="single"/>
      <sz val="14"/>
      <color indexed="8"/>
      <name val="Book Antiqua"/>
      <family val="1"/>
    </font>
    <font>
      <sz val="14"/>
      <color indexed="8"/>
      <name val="Book Antiqua"/>
      <family val="1"/>
    </font>
    <font>
      <b/>
      <u val="double"/>
      <sz val="14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3"/>
      <name val="Book Antiqua"/>
      <family val="1"/>
    </font>
    <font>
      <sz val="16"/>
      <name val="Arial"/>
      <family val="2"/>
    </font>
    <font>
      <sz val="16"/>
      <name val="Book Antiqua"/>
      <family val="1"/>
    </font>
    <font>
      <b/>
      <sz val="16"/>
      <name val="Book Antiqua"/>
      <family val="1"/>
    </font>
    <font>
      <b/>
      <u val="single"/>
      <sz val="16"/>
      <name val="Book Antiqua"/>
      <family val="1"/>
    </font>
    <font>
      <b/>
      <sz val="22"/>
      <name val="Book Antiqua"/>
      <family val="1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Helv"/>
      <family val="0"/>
    </font>
    <font>
      <b/>
      <sz val="26"/>
      <name val="Book Antiqua"/>
      <family val="1"/>
    </font>
    <font>
      <b/>
      <sz val="24"/>
      <color indexed="8"/>
      <name val="Book Antiqu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Book Antiqua"/>
      <family val="1"/>
    </font>
    <font>
      <sz val="15"/>
      <color indexed="8"/>
      <name val="Calibri"/>
      <family val="2"/>
    </font>
    <font>
      <b/>
      <u val="single"/>
      <sz val="18"/>
      <color indexed="8"/>
      <name val="Book Antiqua"/>
      <family val="1"/>
    </font>
    <font>
      <b/>
      <u val="singleAccounting"/>
      <sz val="18"/>
      <color indexed="8"/>
      <name val="Book Antiqua"/>
      <family val="1"/>
    </font>
    <font>
      <b/>
      <sz val="13"/>
      <color indexed="8"/>
      <name val="Book Antiqua"/>
      <family val="1"/>
    </font>
    <font>
      <b/>
      <u val="double"/>
      <sz val="14"/>
      <color indexed="8"/>
      <name val="Book Antiqua"/>
      <family val="1"/>
    </font>
    <font>
      <b/>
      <sz val="20"/>
      <color indexed="50"/>
      <name val="Book Antiqua"/>
      <family val="1"/>
    </font>
    <font>
      <b/>
      <sz val="14"/>
      <color indexed="12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sz val="18"/>
      <color indexed="10"/>
      <name val="Book Antiqua"/>
      <family val="1"/>
    </font>
    <font>
      <b/>
      <u val="double"/>
      <sz val="18"/>
      <color indexed="10"/>
      <name val="Book Antiqua"/>
      <family val="1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5"/>
      <color indexed="10"/>
      <name val="Book Antiqua"/>
      <family val="1"/>
    </font>
    <font>
      <sz val="12"/>
      <color indexed="10"/>
      <name val="Book Antiqua"/>
      <family val="1"/>
    </font>
    <font>
      <b/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50"/>
      <name val="Book Antiqua"/>
      <family val="1"/>
    </font>
    <font>
      <sz val="14"/>
      <color indexed="8"/>
      <name val="Calibri"/>
      <family val="2"/>
    </font>
    <font>
      <b/>
      <sz val="24"/>
      <color indexed="50"/>
      <name val="Book Antiqua"/>
      <family val="1"/>
    </font>
    <font>
      <b/>
      <sz val="22"/>
      <color indexed="50"/>
      <name val="Book Antiqua"/>
      <family val="1"/>
    </font>
    <font>
      <b/>
      <sz val="26"/>
      <color indexed="5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3"/>
      <color theme="1"/>
      <name val="Book Antiqua"/>
      <family val="1"/>
    </font>
    <font>
      <sz val="13"/>
      <color theme="1"/>
      <name val="Book Antiqua"/>
      <family val="1"/>
    </font>
    <font>
      <sz val="15"/>
      <color theme="1"/>
      <name val="Calibri"/>
      <family val="2"/>
    </font>
    <font>
      <b/>
      <u val="single"/>
      <sz val="18"/>
      <color theme="1"/>
      <name val="Book Antiqua"/>
      <family val="1"/>
    </font>
    <font>
      <sz val="18"/>
      <color theme="1"/>
      <name val="Book Antiqua"/>
      <family val="1"/>
    </font>
    <font>
      <b/>
      <sz val="18"/>
      <color theme="1"/>
      <name val="Book Antiqua"/>
      <family val="1"/>
    </font>
    <font>
      <b/>
      <u val="singleAccounting"/>
      <sz val="18"/>
      <color theme="1"/>
      <name val="Book Antiqua"/>
      <family val="1"/>
    </font>
    <font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u val="double"/>
      <sz val="14"/>
      <color theme="1"/>
      <name val="Book Antiqua"/>
      <family val="1"/>
    </font>
    <font>
      <b/>
      <sz val="20"/>
      <color rgb="FF92D050"/>
      <name val="Book Antiqua"/>
      <family val="1"/>
    </font>
    <font>
      <b/>
      <sz val="14"/>
      <color rgb="FF0000FF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5"/>
      <color theme="1"/>
      <name val="Book Antiqua"/>
      <family val="1"/>
    </font>
    <font>
      <b/>
      <sz val="14"/>
      <color theme="1"/>
      <name val="Book Antiqua"/>
      <family val="1"/>
    </font>
    <font>
      <sz val="18"/>
      <color rgb="FFFF0000"/>
      <name val="Book Antiqua"/>
      <family val="1"/>
    </font>
    <font>
      <b/>
      <u val="double"/>
      <sz val="18"/>
      <color rgb="FFFF0000"/>
      <name val="Book Antiqua"/>
      <family val="1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sz val="15"/>
      <color rgb="FFFF0000"/>
      <name val="Book Antiqua"/>
      <family val="1"/>
    </font>
    <font>
      <sz val="12"/>
      <color rgb="FFFF0000"/>
      <name val="Book Antiqua"/>
      <family val="1"/>
    </font>
    <font>
      <b/>
      <u val="single"/>
      <sz val="14"/>
      <color theme="1"/>
      <name val="Book Antiqua"/>
      <family val="1"/>
    </font>
    <font>
      <b/>
      <sz val="16"/>
      <color rgb="FF000000"/>
      <name val="Calibri"/>
      <family val="2"/>
    </font>
    <font>
      <b/>
      <sz val="36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16"/>
      <color rgb="FF92D050"/>
      <name val="Book Antiqua"/>
      <family val="1"/>
    </font>
    <font>
      <sz val="14"/>
      <color theme="1"/>
      <name val="Calibri"/>
      <family val="2"/>
    </font>
    <font>
      <b/>
      <sz val="20"/>
      <color theme="1"/>
      <name val="Book Antiqua"/>
      <family val="1"/>
    </font>
    <font>
      <b/>
      <sz val="24"/>
      <color rgb="FF92D050"/>
      <name val="Book Antiqua"/>
      <family val="1"/>
    </font>
    <font>
      <b/>
      <sz val="22"/>
      <color rgb="FF92D050"/>
      <name val="Book Antiqua"/>
      <family val="1"/>
    </font>
    <font>
      <b/>
      <sz val="26"/>
      <color rgb="FF92D05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2EFDA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8" fillId="29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9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0" fillId="0" borderId="0" applyFont="0" applyFill="0" applyBorder="0" applyAlignment="0" applyProtection="0"/>
    <xf numFmtId="177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90" fillId="32" borderId="5" applyNumberFormat="0" applyFont="0" applyAlignment="0" applyProtection="0"/>
    <xf numFmtId="9" fontId="90" fillId="0" borderId="0" applyFont="0" applyFill="0" applyBorder="0" applyAlignment="0" applyProtection="0"/>
    <xf numFmtId="0" fontId="103" fillId="21" borderId="6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97" fillId="0" borderId="8" applyNumberFormat="0" applyFill="0" applyAlignment="0" applyProtection="0"/>
    <xf numFmtId="0" fontId="108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center"/>
    </xf>
    <xf numFmtId="3" fontId="5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49" applyNumberFormat="1" applyFont="1" applyBorder="1" applyAlignment="1">
      <alignment/>
    </xf>
    <xf numFmtId="0" fontId="3" fillId="34" borderId="0" xfId="0" applyFont="1" applyFill="1" applyAlignment="1">
      <alignment/>
    </xf>
    <xf numFmtId="3" fontId="7" fillId="34" borderId="0" xfId="49" applyNumberFormat="1" applyFont="1" applyFill="1" applyBorder="1" applyAlignment="1">
      <alignment/>
    </xf>
    <xf numFmtId="0" fontId="0" fillId="0" borderId="0" xfId="60">
      <alignment/>
      <protection/>
    </xf>
    <xf numFmtId="178" fontId="11" fillId="0" borderId="0" xfId="49" applyNumberFormat="1" applyFont="1" applyBorder="1" applyAlignment="1">
      <alignment horizontal="right"/>
    </xf>
    <xf numFmtId="0" fontId="12" fillId="34" borderId="0" xfId="60" applyFont="1" applyFill="1" applyAlignment="1">
      <alignment horizontal="center"/>
      <protection/>
    </xf>
    <xf numFmtId="0" fontId="14" fillId="0" borderId="0" xfId="60" applyFont="1">
      <alignment/>
      <protection/>
    </xf>
    <xf numFmtId="178" fontId="0" fillId="0" borderId="0" xfId="49" applyNumberFormat="1" applyFont="1" applyAlignment="1">
      <alignment/>
    </xf>
    <xf numFmtId="0" fontId="15" fillId="0" borderId="0" xfId="60" applyFont="1">
      <alignment/>
      <protection/>
    </xf>
    <xf numFmtId="178" fontId="15" fillId="0" borderId="0" xfId="49" applyNumberFormat="1" applyFont="1" applyAlignment="1">
      <alignment/>
    </xf>
    <xf numFmtId="178" fontId="13" fillId="0" borderId="0" xfId="49" applyNumberFormat="1" applyFont="1" applyBorder="1" applyAlignment="1">
      <alignment/>
    </xf>
    <xf numFmtId="3" fontId="109" fillId="0" borderId="0" xfId="60" applyNumberFormat="1" applyFont="1" applyAlignment="1">
      <alignment horizontal="center"/>
      <protection/>
    </xf>
    <xf numFmtId="37" fontId="16" fillId="0" borderId="0" xfId="52" applyNumberFormat="1" applyFont="1" applyFill="1" applyBorder="1" applyAlignment="1" applyProtection="1">
      <alignment/>
      <protection/>
    </xf>
    <xf numFmtId="3" fontId="110" fillId="0" borderId="0" xfId="60" applyNumberFormat="1" applyFont="1">
      <alignment/>
      <protection/>
    </xf>
    <xf numFmtId="178" fontId="11" fillId="0" borderId="0" xfId="49" applyNumberFormat="1" applyFont="1" applyBorder="1" applyAlignment="1">
      <alignment/>
    </xf>
    <xf numFmtId="0" fontId="17" fillId="0" borderId="0" xfId="60" applyFont="1">
      <alignment/>
      <protection/>
    </xf>
    <xf numFmtId="178" fontId="17" fillId="0" borderId="0" xfId="49" applyNumberFormat="1" applyFont="1" applyAlignment="1">
      <alignment/>
    </xf>
    <xf numFmtId="178" fontId="11" fillId="0" borderId="0" xfId="49" applyNumberFormat="1" applyFont="1" applyAlignment="1">
      <alignment/>
    </xf>
    <xf numFmtId="178" fontId="13" fillId="0" borderId="0" xfId="49" applyNumberFormat="1" applyFont="1" applyAlignment="1">
      <alignment/>
    </xf>
    <xf numFmtId="0" fontId="18" fillId="0" borderId="0" xfId="60" applyFont="1">
      <alignment/>
      <protection/>
    </xf>
    <xf numFmtId="178" fontId="18" fillId="0" borderId="0" xfId="49" applyNumberFormat="1" applyFont="1" applyAlignment="1">
      <alignment/>
    </xf>
    <xf numFmtId="43" fontId="18" fillId="0" borderId="0" xfId="49" applyFont="1" applyAlignment="1">
      <alignment/>
    </xf>
    <xf numFmtId="178" fontId="19" fillId="0" borderId="0" xfId="49" applyNumberFormat="1" applyFont="1" applyAlignment="1">
      <alignment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/>
    </xf>
    <xf numFmtId="0" fontId="11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60" applyFont="1">
      <alignment/>
      <protection/>
    </xf>
    <xf numFmtId="0" fontId="3" fillId="34" borderId="0" xfId="60" applyFont="1" applyFill="1" applyAlignment="1">
      <alignment horizont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vertical="center"/>
      <protection/>
    </xf>
    <xf numFmtId="0" fontId="5" fillId="33" borderId="0" xfId="60" applyFont="1" applyFill="1" applyAlignment="1">
      <alignment horizontal="center" vertical="center"/>
      <protection/>
    </xf>
    <xf numFmtId="3" fontId="112" fillId="33" borderId="0" xfId="60" applyNumberFormat="1" applyFont="1" applyFill="1">
      <alignment/>
      <protection/>
    </xf>
    <xf numFmtId="4" fontId="5" fillId="33" borderId="0" xfId="49" applyNumberFormat="1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/>
    </xf>
    <xf numFmtId="0" fontId="6" fillId="33" borderId="0" xfId="60" applyFont="1" applyFill="1">
      <alignment/>
      <protection/>
    </xf>
    <xf numFmtId="0" fontId="4" fillId="33" borderId="0" xfId="60" applyFont="1" applyFill="1">
      <alignment/>
      <protection/>
    </xf>
    <xf numFmtId="0" fontId="6" fillId="33" borderId="0" xfId="60" applyFont="1" applyFill="1" applyAlignment="1">
      <alignment vertical="center"/>
      <protection/>
    </xf>
    <xf numFmtId="3" fontId="113" fillId="33" borderId="0" xfId="60" applyNumberFormat="1" applyFont="1" applyFill="1">
      <alignment/>
      <protection/>
    </xf>
    <xf numFmtId="3" fontId="24" fillId="33" borderId="0" xfId="60" applyNumberFormat="1" applyFont="1" applyFill="1" applyAlignment="1">
      <alignment horizontal="right" vertical="center"/>
      <protection/>
    </xf>
    <xf numFmtId="4" fontId="6" fillId="33" borderId="0" xfId="49" applyNumberFormat="1" applyFont="1" applyFill="1" applyBorder="1" applyAlignment="1">
      <alignment horizontal="right"/>
    </xf>
    <xf numFmtId="3" fontId="114" fillId="34" borderId="0" xfId="49" applyNumberFormat="1" applyFont="1" applyFill="1" applyBorder="1" applyAlignment="1">
      <alignment horizontal="left"/>
    </xf>
    <xf numFmtId="3" fontId="115" fillId="34" borderId="0" xfId="49" applyNumberFormat="1" applyFont="1" applyFill="1" applyBorder="1" applyAlignment="1">
      <alignment horizontal="right"/>
    </xf>
    <xf numFmtId="4" fontId="25" fillId="34" borderId="0" xfId="49" applyNumberFormat="1" applyFont="1" applyFill="1" applyBorder="1" applyAlignment="1">
      <alignment horizontal="right"/>
    </xf>
    <xf numFmtId="0" fontId="6" fillId="0" borderId="0" xfId="60" applyFont="1">
      <alignment/>
      <protection/>
    </xf>
    <xf numFmtId="0" fontId="6" fillId="0" borderId="0" xfId="60" applyFont="1" applyAlignment="1">
      <alignment vertical="center"/>
      <protection/>
    </xf>
    <xf numFmtId="3" fontId="24" fillId="0" borderId="0" xfId="49" applyNumberFormat="1" applyFont="1" applyFill="1" applyBorder="1" applyAlignment="1" applyProtection="1">
      <alignment/>
      <protection/>
    </xf>
    <xf numFmtId="3" fontId="6" fillId="0" borderId="0" xfId="49" applyNumberFormat="1" applyFont="1" applyBorder="1" applyAlignment="1">
      <alignment horizontal="right"/>
    </xf>
    <xf numFmtId="0" fontId="3" fillId="35" borderId="0" xfId="60" applyFont="1" applyFill="1" applyAlignment="1">
      <alignment vertical="center"/>
      <protection/>
    </xf>
    <xf numFmtId="3" fontId="7" fillId="35" borderId="0" xfId="49" applyNumberFormat="1" applyFont="1" applyFill="1" applyBorder="1" applyAlignment="1">
      <alignment horizontal="right"/>
    </xf>
    <xf numFmtId="4" fontId="7" fillId="35" borderId="0" xfId="49" applyNumberFormat="1" applyFont="1" applyFill="1" applyBorder="1" applyAlignment="1">
      <alignment horizontal="right"/>
    </xf>
    <xf numFmtId="3" fontId="4" fillId="0" borderId="0" xfId="60" applyNumberFormat="1" applyFont="1">
      <alignment/>
      <protection/>
    </xf>
    <xf numFmtId="0" fontId="26" fillId="0" borderId="0" xfId="60" applyFont="1">
      <alignment/>
      <protection/>
    </xf>
    <xf numFmtId="0" fontId="27" fillId="0" borderId="0" xfId="60" applyFont="1">
      <alignment/>
      <protection/>
    </xf>
    <xf numFmtId="0" fontId="28" fillId="0" borderId="0" xfId="60" applyFont="1" applyAlignment="1">
      <alignment horizontal="right"/>
      <protection/>
    </xf>
    <xf numFmtId="0" fontId="12" fillId="34" borderId="0" xfId="60" applyFont="1" applyFill="1" applyAlignment="1">
      <alignment horizontal="centerContinuous"/>
      <protection/>
    </xf>
    <xf numFmtId="3" fontId="30" fillId="33" borderId="0" xfId="52" applyNumberFormat="1" applyFont="1" applyFill="1" applyBorder="1" applyAlignment="1" applyProtection="1">
      <alignment/>
      <protection/>
    </xf>
    <xf numFmtId="43" fontId="0" fillId="0" borderId="0" xfId="49" applyFont="1" applyAlignment="1">
      <alignment/>
    </xf>
    <xf numFmtId="3" fontId="116" fillId="0" borderId="0" xfId="60" applyNumberFormat="1" applyFont="1">
      <alignment/>
      <protection/>
    </xf>
    <xf numFmtId="3" fontId="31" fillId="0" borderId="0" xfId="60" applyNumberFormat="1" applyFont="1" applyAlignment="1">
      <alignment horizontal="right" vertical="center"/>
      <protection/>
    </xf>
    <xf numFmtId="3" fontId="30" fillId="0" borderId="0" xfId="52" applyNumberFormat="1" applyFont="1" applyFill="1" applyBorder="1" applyAlignment="1" applyProtection="1">
      <alignment/>
      <protection/>
    </xf>
    <xf numFmtId="3" fontId="117" fillId="34" borderId="0" xfId="60" applyNumberFormat="1" applyFont="1" applyFill="1" applyAlignment="1">
      <alignment vertical="center"/>
      <protection/>
    </xf>
    <xf numFmtId="3" fontId="118" fillId="34" borderId="0" xfId="60" applyNumberFormat="1" applyFont="1" applyFill="1" applyAlignment="1">
      <alignment vertical="center"/>
      <protection/>
    </xf>
    <xf numFmtId="0" fontId="11" fillId="0" borderId="0" xfId="60" applyFont="1">
      <alignment/>
      <protection/>
    </xf>
    <xf numFmtId="0" fontId="19" fillId="0" borderId="0" xfId="60" applyFont="1">
      <alignment/>
      <protection/>
    </xf>
    <xf numFmtId="41" fontId="19" fillId="0" borderId="0" xfId="60" applyNumberFormat="1" applyFont="1">
      <alignment/>
      <protection/>
    </xf>
    <xf numFmtId="3" fontId="17" fillId="0" borderId="0" xfId="49" applyNumberFormat="1" applyFont="1" applyFill="1" applyBorder="1" applyAlignment="1">
      <alignment/>
    </xf>
    <xf numFmtId="3" fontId="17" fillId="33" borderId="0" xfId="49" applyNumberFormat="1" applyFont="1" applyFill="1" applyBorder="1" applyAlignment="1">
      <alignment/>
    </xf>
    <xf numFmtId="0" fontId="33" fillId="0" borderId="0" xfId="60" applyFont="1">
      <alignment/>
      <protection/>
    </xf>
    <xf numFmtId="0" fontId="21" fillId="0" borderId="0" xfId="60" applyFont="1" applyAlignment="1">
      <alignment horizontal="center"/>
      <protection/>
    </xf>
    <xf numFmtId="0" fontId="34" fillId="0" borderId="0" xfId="60" applyFont="1">
      <alignment/>
      <protection/>
    </xf>
    <xf numFmtId="37" fontId="29" fillId="0" borderId="0" xfId="52" applyNumberFormat="1" applyFont="1" applyBorder="1" applyAlignment="1">
      <alignment/>
    </xf>
    <xf numFmtId="39" fontId="29" fillId="0" borderId="0" xfId="49" applyNumberFormat="1" applyFont="1" applyBorder="1" applyAlignment="1">
      <alignment/>
    </xf>
    <xf numFmtId="39" fontId="29" fillId="0" borderId="0" xfId="52" applyNumberFormat="1" applyFont="1" applyBorder="1" applyAlignment="1">
      <alignment/>
    </xf>
    <xf numFmtId="3" fontId="0" fillId="0" borderId="0" xfId="60" applyNumberFormat="1">
      <alignment/>
      <protection/>
    </xf>
    <xf numFmtId="37" fontId="13" fillId="0" borderId="0" xfId="52" applyNumberFormat="1" applyFont="1" applyBorder="1" applyAlignment="1">
      <alignment/>
    </xf>
    <xf numFmtId="39" fontId="13" fillId="0" borderId="0" xfId="49" applyNumberFormat="1" applyFont="1" applyBorder="1" applyAlignment="1">
      <alignment/>
    </xf>
    <xf numFmtId="39" fontId="13" fillId="0" borderId="0" xfId="52" applyNumberFormat="1" applyFont="1" applyBorder="1" applyAlignment="1">
      <alignment/>
    </xf>
    <xf numFmtId="3" fontId="118" fillId="34" borderId="0" xfId="60" applyNumberFormat="1" applyFont="1" applyFill="1">
      <alignment/>
      <protection/>
    </xf>
    <xf numFmtId="37" fontId="32" fillId="34" borderId="0" xfId="52" applyNumberFormat="1" applyFont="1" applyFill="1" applyBorder="1" applyAlignment="1">
      <alignment/>
    </xf>
    <xf numFmtId="39" fontId="32" fillId="34" borderId="0" xfId="49" applyNumberFormat="1" applyFont="1" applyFill="1" applyBorder="1" applyAlignment="1">
      <alignment/>
    </xf>
    <xf numFmtId="39" fontId="32" fillId="34" borderId="0" xfId="52" applyNumberFormat="1" applyFont="1" applyFill="1" applyBorder="1" applyAlignment="1">
      <alignment/>
    </xf>
    <xf numFmtId="3" fontId="35" fillId="0" borderId="0" xfId="60" applyNumberFormat="1" applyFont="1">
      <alignment/>
      <protection/>
    </xf>
    <xf numFmtId="40" fontId="35" fillId="0" borderId="0" xfId="60" applyNumberFormat="1" applyFont="1">
      <alignment/>
      <protection/>
    </xf>
    <xf numFmtId="178" fontId="23" fillId="0" borderId="0" xfId="49" applyNumberFormat="1" applyFont="1" applyAlignment="1">
      <alignment/>
    </xf>
    <xf numFmtId="43" fontId="23" fillId="0" borderId="0" xfId="49" applyFont="1" applyAlignment="1">
      <alignment/>
    </xf>
    <xf numFmtId="178" fontId="4" fillId="0" borderId="0" xfId="49" applyNumberFormat="1" applyFont="1" applyAlignment="1">
      <alignment/>
    </xf>
    <xf numFmtId="43" fontId="4" fillId="0" borderId="0" xfId="49" applyFont="1" applyAlignment="1">
      <alignment/>
    </xf>
    <xf numFmtId="0" fontId="9" fillId="34" borderId="0" xfId="60" applyFont="1" applyFill="1" applyAlignment="1">
      <alignment horizontal="center"/>
      <protection/>
    </xf>
    <xf numFmtId="179" fontId="15" fillId="34" borderId="0" xfId="49" applyNumberFormat="1" applyFont="1" applyFill="1" applyBorder="1" applyAlignment="1">
      <alignment horizontal="center"/>
    </xf>
    <xf numFmtId="0" fontId="3" fillId="0" borderId="0" xfId="60" applyFont="1">
      <alignment/>
      <protection/>
    </xf>
    <xf numFmtId="4" fontId="37" fillId="0" borderId="0" xfId="49" applyNumberFormat="1" applyFont="1" applyBorder="1" applyAlignment="1">
      <alignment/>
    </xf>
    <xf numFmtId="4" fontId="37" fillId="33" borderId="0" xfId="49" applyNumberFormat="1" applyFont="1" applyFill="1" applyBorder="1" applyAlignment="1">
      <alignment/>
    </xf>
    <xf numFmtId="3" fontId="37" fillId="33" borderId="0" xfId="49" applyNumberFormat="1" applyFont="1" applyFill="1" applyBorder="1" applyAlignment="1">
      <alignment/>
    </xf>
    <xf numFmtId="0" fontId="3" fillId="34" borderId="0" xfId="60" applyFont="1" applyFill="1">
      <alignment/>
      <protection/>
    </xf>
    <xf numFmtId="3" fontId="7" fillId="34" borderId="0" xfId="54" applyNumberFormat="1" applyFont="1" applyFill="1" applyBorder="1" applyAlignment="1">
      <alignment/>
    </xf>
    <xf numFmtId="4" fontId="7" fillId="34" borderId="0" xfId="49" applyNumberFormat="1" applyFont="1" applyFill="1" applyBorder="1" applyAlignment="1">
      <alignment/>
    </xf>
    <xf numFmtId="0" fontId="3" fillId="0" borderId="0" xfId="60" applyFont="1" applyAlignment="1">
      <alignment horizontal="centerContinuous"/>
      <protection/>
    </xf>
    <xf numFmtId="17" fontId="6" fillId="0" borderId="0" xfId="60" applyNumberFormat="1" applyFont="1" applyAlignment="1">
      <alignment horizontal="centerContinuous"/>
      <protection/>
    </xf>
    <xf numFmtId="0" fontId="6" fillId="0" borderId="0" xfId="60" applyFont="1" applyAlignment="1">
      <alignment horizontal="centerContinuous"/>
      <protection/>
    </xf>
    <xf numFmtId="0" fontId="6" fillId="34" borderId="0" xfId="60" applyFont="1" applyFill="1">
      <alignment/>
      <protection/>
    </xf>
    <xf numFmtId="0" fontId="3" fillId="0" borderId="0" xfId="60" applyFont="1" applyAlignment="1">
      <alignment horizontal="center"/>
      <protection/>
    </xf>
    <xf numFmtId="3" fontId="5" fillId="0" borderId="0" xfId="49" applyNumberFormat="1" applyFont="1" applyBorder="1" applyAlignment="1">
      <alignment horizontal="right"/>
    </xf>
    <xf numFmtId="3" fontId="5" fillId="0" borderId="0" xfId="49" applyNumberFormat="1" applyFont="1" applyFill="1" applyBorder="1" applyAlignment="1">
      <alignment/>
    </xf>
    <xf numFmtId="3" fontId="24" fillId="0" borderId="0" xfId="64" applyNumberFormat="1" applyFont="1" applyAlignment="1">
      <alignment horizontal="right"/>
      <protection/>
    </xf>
    <xf numFmtId="3" fontId="7" fillId="34" borderId="0" xfId="49" applyNumberFormat="1" applyFont="1" applyFill="1" applyBorder="1" applyAlignment="1">
      <alignment horizontal="right"/>
    </xf>
    <xf numFmtId="178" fontId="6" fillId="0" borderId="0" xfId="49" applyNumberFormat="1" applyFont="1" applyAlignment="1">
      <alignment/>
    </xf>
    <xf numFmtId="178" fontId="4" fillId="0" borderId="0" xfId="60" applyNumberFormat="1" applyFont="1">
      <alignment/>
      <protection/>
    </xf>
    <xf numFmtId="0" fontId="10" fillId="34" borderId="0" xfId="60" applyFont="1" applyFill="1" applyAlignment="1">
      <alignment horizontal="center"/>
      <protection/>
    </xf>
    <xf numFmtId="179" fontId="9" fillId="34" borderId="0" xfId="49" applyNumberFormat="1" applyFont="1" applyFill="1" applyBorder="1" applyAlignment="1">
      <alignment horizontal="center"/>
    </xf>
    <xf numFmtId="179" fontId="6" fillId="33" borderId="0" xfId="49" applyNumberFormat="1" applyFont="1" applyFill="1" applyBorder="1" applyAlignment="1">
      <alignment horizontal="center"/>
    </xf>
    <xf numFmtId="179" fontId="6" fillId="33" borderId="0" xfId="49" applyNumberFormat="1" applyFont="1" applyFill="1" applyBorder="1" applyAlignment="1">
      <alignment/>
    </xf>
    <xf numFmtId="37" fontId="6" fillId="0" borderId="0" xfId="60" applyNumberFormat="1" applyFont="1">
      <alignment/>
      <protection/>
    </xf>
    <xf numFmtId="3" fontId="5" fillId="34" borderId="0" xfId="49" applyNumberFormat="1" applyFont="1" applyFill="1" applyBorder="1" applyAlignment="1">
      <alignment/>
    </xf>
    <xf numFmtId="17" fontId="119" fillId="0" borderId="0" xfId="60" applyNumberFormat="1" applyFont="1" applyAlignment="1">
      <alignment/>
      <protection/>
    </xf>
    <xf numFmtId="0" fontId="19" fillId="0" borderId="0" xfId="61" applyFont="1">
      <alignment/>
      <protection/>
    </xf>
    <xf numFmtId="0" fontId="120" fillId="0" borderId="0" xfId="61" applyFont="1" applyAlignment="1">
      <alignment horizontal="centerContinuous"/>
      <protection/>
    </xf>
    <xf numFmtId="178" fontId="38" fillId="13" borderId="0" xfId="52" applyNumberFormat="1" applyFont="1" applyFill="1" applyBorder="1" applyAlignment="1">
      <alignment horizontal="center"/>
    </xf>
    <xf numFmtId="0" fontId="19" fillId="33" borderId="0" xfId="61" applyFont="1" applyFill="1">
      <alignment/>
      <protection/>
    </xf>
    <xf numFmtId="3" fontId="13" fillId="33" borderId="0" xfId="56" applyNumberFormat="1" applyFont="1" applyFill="1" applyBorder="1" applyAlignment="1">
      <alignment/>
    </xf>
    <xf numFmtId="179" fontId="13" fillId="33" borderId="0" xfId="54" applyNumberFormat="1" applyFont="1" applyFill="1" applyBorder="1" applyAlignment="1">
      <alignment/>
    </xf>
    <xf numFmtId="179" fontId="13" fillId="33" borderId="0" xfId="54" applyNumberFormat="1" applyFont="1" applyFill="1" applyBorder="1" applyAlignment="1">
      <alignment horizontal="center"/>
    </xf>
    <xf numFmtId="0" fontId="13" fillId="0" borderId="0" xfId="62" applyFont="1">
      <alignment/>
      <protection/>
    </xf>
    <xf numFmtId="37" fontId="13" fillId="0" borderId="0" xfId="62" applyNumberFormat="1" applyFont="1">
      <alignment/>
      <protection/>
    </xf>
    <xf numFmtId="4" fontId="13" fillId="33" borderId="0" xfId="56" applyNumberFormat="1" applyFont="1" applyFill="1" applyBorder="1" applyAlignment="1">
      <alignment/>
    </xf>
    <xf numFmtId="37" fontId="13" fillId="33" borderId="0" xfId="62" applyNumberFormat="1" applyFont="1" applyFill="1">
      <alignment/>
      <protection/>
    </xf>
    <xf numFmtId="0" fontId="12" fillId="36" borderId="0" xfId="62" applyFont="1" applyFill="1">
      <alignment/>
      <protection/>
    </xf>
    <xf numFmtId="37" fontId="29" fillId="36" borderId="0" xfId="62" applyNumberFormat="1" applyFont="1" applyFill="1">
      <alignment/>
      <protection/>
    </xf>
    <xf numFmtId="0" fontId="42" fillId="0" borderId="0" xfId="61" applyFont="1">
      <alignment/>
      <protection/>
    </xf>
    <xf numFmtId="3" fontId="42" fillId="0" borderId="0" xfId="61" applyNumberFormat="1" applyFont="1">
      <alignment/>
      <protection/>
    </xf>
    <xf numFmtId="0" fontId="12" fillId="0" borderId="0" xfId="62" applyFont="1">
      <alignment/>
      <protection/>
    </xf>
    <xf numFmtId="0" fontId="12" fillId="34" borderId="0" xfId="61" applyFont="1" applyFill="1">
      <alignment/>
      <protection/>
    </xf>
    <xf numFmtId="3" fontId="32" fillId="34" borderId="0" xfId="54" applyNumberFormat="1" applyFont="1" applyFill="1" applyBorder="1" applyAlignment="1">
      <alignment/>
    </xf>
    <xf numFmtId="3" fontId="19" fillId="0" borderId="0" xfId="61" applyNumberFormat="1" applyFont="1">
      <alignment/>
      <protection/>
    </xf>
    <xf numFmtId="0" fontId="43" fillId="0" borderId="0" xfId="63">
      <alignment/>
      <protection/>
    </xf>
    <xf numFmtId="178" fontId="121" fillId="0" borderId="11" xfId="56" applyNumberFormat="1" applyFont="1" applyBorder="1" applyAlignment="1">
      <alignment horizontal="right"/>
    </xf>
    <xf numFmtId="178" fontId="122" fillId="13" borderId="12" xfId="0" applyNumberFormat="1" applyFont="1" applyFill="1" applyBorder="1" applyAlignment="1">
      <alignment horizontal="center"/>
    </xf>
    <xf numFmtId="178" fontId="122" fillId="13" borderId="13" xfId="0" applyNumberFormat="1" applyFont="1" applyFill="1" applyBorder="1" applyAlignment="1">
      <alignment horizontal="center"/>
    </xf>
    <xf numFmtId="178" fontId="122" fillId="13" borderId="10" xfId="0" applyNumberFormat="1" applyFont="1" applyFill="1" applyBorder="1" applyAlignment="1">
      <alignment horizontal="center"/>
    </xf>
    <xf numFmtId="178" fontId="121" fillId="0" borderId="14" xfId="56" applyNumberFormat="1" applyFont="1" applyBorder="1" applyAlignment="1">
      <alignment horizontal="right"/>
    </xf>
    <xf numFmtId="178" fontId="122" fillId="13" borderId="15" xfId="0" applyNumberFormat="1" applyFont="1" applyFill="1" applyBorder="1" applyAlignment="1">
      <alignment horizontal="center"/>
    </xf>
    <xf numFmtId="3" fontId="29" fillId="33" borderId="0" xfId="49" applyNumberFormat="1" applyFont="1" applyFill="1" applyBorder="1" applyAlignment="1" applyProtection="1">
      <alignment/>
      <protection/>
    </xf>
    <xf numFmtId="3" fontId="13" fillId="0" borderId="0" xfId="60" applyNumberFormat="1" applyFont="1">
      <alignment/>
      <protection/>
    </xf>
    <xf numFmtId="3" fontId="29" fillId="0" borderId="0" xfId="49" applyNumberFormat="1" applyFont="1" applyFill="1" applyBorder="1" applyAlignment="1" applyProtection="1">
      <alignment/>
      <protection/>
    </xf>
    <xf numFmtId="3" fontId="29" fillId="0" borderId="0" xfId="52" applyNumberFormat="1" applyFont="1" applyFill="1" applyBorder="1" applyAlignment="1" applyProtection="1">
      <alignment/>
      <protection/>
    </xf>
    <xf numFmtId="178" fontId="123" fillId="0" borderId="0" xfId="0" applyNumberFormat="1" applyFont="1" applyBorder="1" applyAlignment="1">
      <alignment/>
    </xf>
    <xf numFmtId="178" fontId="123" fillId="0" borderId="10" xfId="0" applyNumberFormat="1" applyFont="1" applyBorder="1" applyAlignment="1">
      <alignment/>
    </xf>
    <xf numFmtId="0" fontId="20" fillId="13" borderId="16" xfId="0" applyFont="1" applyFill="1" applyBorder="1" applyAlignment="1">
      <alignment vertical="center"/>
    </xf>
    <xf numFmtId="0" fontId="21" fillId="13" borderId="16" xfId="0" applyFont="1" applyFill="1" applyBorder="1" applyAlignment="1">
      <alignment vertical="center"/>
    </xf>
    <xf numFmtId="0" fontId="124" fillId="0" borderId="0" xfId="0" applyFont="1" applyBorder="1" applyAlignment="1">
      <alignment/>
    </xf>
    <xf numFmtId="178" fontId="22" fillId="0" borderId="0" xfId="49" applyNumberFormat="1" applyFont="1" applyBorder="1" applyAlignment="1">
      <alignment/>
    </xf>
    <xf numFmtId="178" fontId="22" fillId="0" borderId="10" xfId="49" applyNumberFormat="1" applyFont="1" applyBorder="1" applyAlignment="1">
      <alignment/>
    </xf>
    <xf numFmtId="185" fontId="29" fillId="0" borderId="0" xfId="49" applyNumberFormat="1" applyFont="1" applyBorder="1" applyAlignment="1">
      <alignment/>
    </xf>
    <xf numFmtId="185" fontId="32" fillId="34" borderId="0" xfId="49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37" fontId="37" fillId="0" borderId="0" xfId="0" applyNumberFormat="1" applyFont="1" applyAlignment="1">
      <alignment/>
    </xf>
    <xf numFmtId="0" fontId="38" fillId="34" borderId="0" xfId="0" applyFont="1" applyFill="1" applyAlignment="1">
      <alignment/>
    </xf>
    <xf numFmtId="37" fontId="39" fillId="34" borderId="0" xfId="0" applyNumberFormat="1" applyFont="1" applyFill="1" applyAlignment="1">
      <alignment/>
    </xf>
    <xf numFmtId="39" fontId="39" fillId="34" borderId="0" xfId="0" applyNumberFormat="1" applyFont="1" applyFill="1" applyAlignment="1">
      <alignment/>
    </xf>
    <xf numFmtId="37" fontId="13" fillId="0" borderId="0" xfId="60" applyNumberFormat="1" applyFont="1">
      <alignment/>
      <protection/>
    </xf>
    <xf numFmtId="37" fontId="29" fillId="0" borderId="0" xfId="49" applyNumberFormat="1" applyFont="1" applyFill="1" applyBorder="1" applyAlignment="1" applyProtection="1">
      <alignment/>
      <protection/>
    </xf>
    <xf numFmtId="37" fontId="13" fillId="0" borderId="0" xfId="62" applyNumberFormat="1" applyFont="1" applyFill="1">
      <alignment/>
      <protection/>
    </xf>
    <xf numFmtId="178" fontId="23" fillId="0" borderId="0" xfId="60" applyNumberFormat="1" applyFont="1">
      <alignment/>
      <protection/>
    </xf>
    <xf numFmtId="37" fontId="118" fillId="34" borderId="0" xfId="60" applyNumberFormat="1" applyFont="1" applyFill="1" applyAlignment="1">
      <alignment vertical="center"/>
      <protection/>
    </xf>
    <xf numFmtId="37" fontId="27" fillId="0" borderId="0" xfId="60" applyNumberFormat="1" applyFont="1">
      <alignment/>
      <protection/>
    </xf>
    <xf numFmtId="37" fontId="12" fillId="34" borderId="0" xfId="60" applyNumberFormat="1" applyFont="1" applyFill="1" applyAlignment="1">
      <alignment horizontal="centerContinuous"/>
      <protection/>
    </xf>
    <xf numFmtId="37" fontId="12" fillId="34" borderId="0" xfId="60" applyNumberFormat="1" applyFont="1" applyFill="1" applyAlignment="1">
      <alignment horizontal="center"/>
      <protection/>
    </xf>
    <xf numFmtId="37" fontId="29" fillId="33" borderId="0" xfId="49" applyNumberFormat="1" applyFont="1" applyFill="1" applyBorder="1" applyAlignment="1" applyProtection="1">
      <alignment/>
      <protection/>
    </xf>
    <xf numFmtId="37" fontId="19" fillId="0" borderId="0" xfId="60" applyNumberFormat="1" applyFont="1">
      <alignment/>
      <protection/>
    </xf>
    <xf numFmtId="37" fontId="18" fillId="0" borderId="0" xfId="60" applyNumberFormat="1" applyFont="1">
      <alignment/>
      <protection/>
    </xf>
    <xf numFmtId="178" fontId="38" fillId="13" borderId="0" xfId="52" applyNumberFormat="1" applyFont="1" applyFill="1" applyBorder="1" applyAlignment="1">
      <alignment horizontal="center" vertical="center" wrapText="1"/>
    </xf>
    <xf numFmtId="178" fontId="38" fillId="13" borderId="0" xfId="52" applyNumberFormat="1" applyFont="1" applyFill="1" applyBorder="1" applyAlignment="1">
      <alignment horizontal="center" vertical="center"/>
    </xf>
    <xf numFmtId="3" fontId="125" fillId="0" borderId="0" xfId="49" applyNumberFormat="1" applyFont="1" applyFill="1" applyBorder="1" applyAlignment="1" applyProtection="1">
      <alignment/>
      <protection/>
    </xf>
    <xf numFmtId="3" fontId="126" fillId="35" borderId="0" xfId="49" applyNumberFormat="1" applyFont="1" applyFill="1" applyBorder="1" applyAlignment="1">
      <alignment horizontal="right"/>
    </xf>
    <xf numFmtId="0" fontId="127" fillId="0" borderId="0" xfId="60" applyFont="1">
      <alignment/>
      <protection/>
    </xf>
    <xf numFmtId="0" fontId="128" fillId="0" borderId="0" xfId="0" applyFont="1" applyAlignment="1">
      <alignment/>
    </xf>
    <xf numFmtId="0" fontId="129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61" applyFont="1">
      <alignment/>
      <protection/>
    </xf>
    <xf numFmtId="0" fontId="29" fillId="0" borderId="0" xfId="0" applyFont="1" applyAlignment="1">
      <alignment/>
    </xf>
    <xf numFmtId="37" fontId="13" fillId="0" borderId="0" xfId="0" applyNumberFormat="1" applyFont="1" applyAlignment="1">
      <alignment/>
    </xf>
    <xf numFmtId="0" fontId="12" fillId="36" borderId="0" xfId="0" applyFont="1" applyFill="1" applyAlignment="1">
      <alignment/>
    </xf>
    <xf numFmtId="37" fontId="29" fillId="36" borderId="0" xfId="0" applyNumberFormat="1" applyFont="1" applyFill="1" applyAlignment="1">
      <alignment/>
    </xf>
    <xf numFmtId="4" fontId="29" fillId="33" borderId="0" xfId="56" applyNumberFormat="1" applyFont="1" applyFill="1" applyBorder="1" applyAlignment="1">
      <alignment/>
    </xf>
    <xf numFmtId="37" fontId="19" fillId="0" borderId="0" xfId="61" applyNumberFormat="1" applyFont="1">
      <alignment/>
      <protection/>
    </xf>
    <xf numFmtId="0" fontId="9" fillId="34" borderId="0" xfId="0" applyFont="1" applyFill="1" applyAlignment="1">
      <alignment horizontal="center" vertical="center"/>
    </xf>
    <xf numFmtId="0" fontId="9" fillId="34" borderId="0" xfId="60" applyFont="1" applyFill="1" applyAlignment="1">
      <alignment horizontal="center" vertical="center"/>
      <protection/>
    </xf>
    <xf numFmtId="178" fontId="121" fillId="0" borderId="17" xfId="56" applyNumberFormat="1" applyFont="1" applyBorder="1" applyAlignment="1">
      <alignment horizontal="center"/>
    </xf>
    <xf numFmtId="178" fontId="121" fillId="0" borderId="0" xfId="56" applyNumberFormat="1" applyFont="1" applyBorder="1" applyAlignment="1">
      <alignment horizontal="center"/>
    </xf>
    <xf numFmtId="178" fontId="130" fillId="0" borderId="0" xfId="56" applyNumberFormat="1" applyFont="1" applyBorder="1" applyAlignment="1">
      <alignment horizontal="center"/>
    </xf>
    <xf numFmtId="17" fontId="121" fillId="0" borderId="18" xfId="0" applyNumberFormat="1" applyFont="1" applyBorder="1" applyAlignment="1">
      <alignment/>
    </xf>
    <xf numFmtId="0" fontId="121" fillId="0" borderId="14" xfId="0" applyFont="1" applyBorder="1" applyAlignment="1">
      <alignment/>
    </xf>
    <xf numFmtId="17" fontId="121" fillId="0" borderId="14" xfId="0" applyNumberFormat="1" applyFont="1" applyBorder="1" applyAlignment="1">
      <alignment/>
    </xf>
    <xf numFmtId="0" fontId="122" fillId="13" borderId="15" xfId="0" applyFont="1" applyFill="1" applyBorder="1" applyAlignment="1">
      <alignment/>
    </xf>
    <xf numFmtId="0" fontId="38" fillId="34" borderId="0" xfId="60" applyFont="1" applyFill="1" applyAlignment="1">
      <alignment horizontal="center"/>
      <protection/>
    </xf>
    <xf numFmtId="178" fontId="38" fillId="34" borderId="19" xfId="49" applyNumberFormat="1" applyFont="1" applyFill="1" applyBorder="1" applyAlignment="1">
      <alignment horizontal="centerContinuous"/>
    </xf>
    <xf numFmtId="178" fontId="38" fillId="34" borderId="0" xfId="49" applyNumberFormat="1" applyFont="1" applyFill="1" applyBorder="1" applyAlignment="1">
      <alignment horizontal="center"/>
    </xf>
    <xf numFmtId="3" fontId="131" fillId="0" borderId="0" xfId="60" applyNumberFormat="1" applyFont="1" applyAlignment="1">
      <alignment horizontal="center"/>
      <protection/>
    </xf>
    <xf numFmtId="3" fontId="124" fillId="34" borderId="0" xfId="60" applyNumberFormat="1" applyFont="1" applyFill="1">
      <alignment/>
      <protection/>
    </xf>
    <xf numFmtId="3" fontId="32" fillId="34" borderId="0" xfId="60" applyNumberFormat="1" applyFont="1" applyFill="1">
      <alignment/>
      <protection/>
    </xf>
    <xf numFmtId="0" fontId="12" fillId="13" borderId="20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45" fillId="0" borderId="0" xfId="60" applyFont="1" applyAlignment="1">
      <alignment horizontal="center"/>
      <protection/>
    </xf>
    <xf numFmtId="0" fontId="9" fillId="34" borderId="0" xfId="60" applyFont="1" applyFill="1" applyAlignment="1">
      <alignment horizontal="center" vertical="center" wrapText="1"/>
      <protection/>
    </xf>
    <xf numFmtId="0" fontId="9" fillId="34" borderId="0" xfId="0" applyFont="1" applyFill="1" applyAlignment="1">
      <alignment horizontal="centerContinuous"/>
    </xf>
    <xf numFmtId="0" fontId="10" fillId="34" borderId="0" xfId="0" applyFont="1" applyFill="1" applyAlignment="1">
      <alignment horizontal="centerContinuous"/>
    </xf>
    <xf numFmtId="0" fontId="132" fillId="0" borderId="0" xfId="0" applyFont="1" applyAlignment="1">
      <alignment horizontal="center" vertical="center" readingOrder="1"/>
    </xf>
    <xf numFmtId="0" fontId="133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95" fontId="29" fillId="33" borderId="0" xfId="60" applyNumberFormat="1" applyFont="1" applyFill="1" applyAlignment="1">
      <alignment horizontal="right"/>
      <protection/>
    </xf>
    <xf numFmtId="195" fontId="29" fillId="0" borderId="0" xfId="49" applyNumberFormat="1" applyFont="1" applyBorder="1" applyAlignment="1">
      <alignment/>
    </xf>
    <xf numFmtId="195" fontId="13" fillId="0" borderId="0" xfId="49" applyNumberFormat="1" applyFont="1" applyBorder="1" applyAlignment="1">
      <alignment/>
    </xf>
    <xf numFmtId="195" fontId="32" fillId="34" borderId="0" xfId="49" applyNumberFormat="1" applyFont="1" applyFill="1" applyBorder="1" applyAlignment="1">
      <alignment/>
    </xf>
    <xf numFmtId="37" fontId="29" fillId="0" borderId="0" xfId="62" applyNumberFormat="1" applyFont="1">
      <alignment/>
      <protection/>
    </xf>
    <xf numFmtId="178" fontId="11" fillId="0" borderId="0" xfId="49" applyNumberFormat="1" applyFont="1" applyAlignment="1">
      <alignment wrapText="1"/>
    </xf>
    <xf numFmtId="0" fontId="35" fillId="0" borderId="0" xfId="60" applyFont="1">
      <alignment/>
      <protection/>
    </xf>
    <xf numFmtId="178" fontId="35" fillId="0" borderId="0" xfId="49" applyNumberFormat="1" applyFont="1" applyAlignment="1">
      <alignment/>
    </xf>
    <xf numFmtId="3" fontId="31" fillId="0" borderId="0" xfId="0" applyNumberFormat="1" applyFont="1" applyAlignment="1">
      <alignment horizontal="right" vertical="center"/>
    </xf>
    <xf numFmtId="37" fontId="35" fillId="0" borderId="0" xfId="60" applyNumberFormat="1" applyFont="1">
      <alignment/>
      <protection/>
    </xf>
    <xf numFmtId="178" fontId="35" fillId="0" borderId="0" xfId="49" applyNumberFormat="1" applyFont="1" applyAlignment="1">
      <alignment/>
    </xf>
    <xf numFmtId="43" fontId="17" fillId="0" borderId="0" xfId="49" applyFont="1" applyAlignment="1">
      <alignment/>
    </xf>
    <xf numFmtId="0" fontId="11" fillId="0" borderId="0" xfId="63" applyFont="1">
      <alignment/>
      <protection/>
    </xf>
    <xf numFmtId="0" fontId="17" fillId="0" borderId="0" xfId="63" applyFont="1">
      <alignment/>
      <protection/>
    </xf>
    <xf numFmtId="0" fontId="134" fillId="0" borderId="0" xfId="0" applyFont="1" applyAlignment="1">
      <alignment horizontal="center" vertical="center" wrapText="1" readingOrder="1"/>
    </xf>
    <xf numFmtId="0" fontId="134" fillId="0" borderId="0" xfId="0" applyFont="1" applyAlignment="1">
      <alignment horizontal="center" vertical="center" readingOrder="1"/>
    </xf>
    <xf numFmtId="0" fontId="135" fillId="0" borderId="0" xfId="0" applyFont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/>
    </xf>
    <xf numFmtId="0" fontId="12" fillId="13" borderId="24" xfId="0" applyFont="1" applyFill="1" applyBorder="1" applyAlignment="1">
      <alignment horizontal="center"/>
    </xf>
    <xf numFmtId="0" fontId="12" fillId="13" borderId="25" xfId="0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13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119" fillId="0" borderId="0" xfId="0" applyNumberFormat="1" applyFont="1" applyAlignment="1">
      <alignment horizontal="center"/>
    </xf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45" fillId="0" borderId="0" xfId="60" applyFont="1" applyAlignment="1">
      <alignment horizontal="center"/>
      <protection/>
    </xf>
    <xf numFmtId="0" fontId="139" fillId="0" borderId="0" xfId="60" applyFont="1" applyAlignment="1">
      <alignment horizontal="center"/>
      <protection/>
    </xf>
    <xf numFmtId="0" fontId="9" fillId="34" borderId="0" xfId="60" applyFont="1" applyFill="1" applyAlignment="1">
      <alignment horizontal="center" vertical="center" wrapText="1"/>
      <protection/>
    </xf>
    <xf numFmtId="0" fontId="9" fillId="34" borderId="19" xfId="60" applyFont="1" applyFill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19" fillId="0" borderId="0" xfId="60" applyFont="1" applyAlignment="1">
      <alignment horizontal="center"/>
      <protection/>
    </xf>
    <xf numFmtId="0" fontId="12" fillId="34" borderId="0" xfId="60" applyFont="1" applyFill="1" applyAlignment="1">
      <alignment horizontal="center"/>
      <protection/>
    </xf>
    <xf numFmtId="0" fontId="12" fillId="34" borderId="19" xfId="60" applyFont="1" applyFill="1" applyBorder="1" applyAlignment="1">
      <alignment horizontal="center"/>
      <protection/>
    </xf>
    <xf numFmtId="0" fontId="29" fillId="34" borderId="0" xfId="60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40" fillId="0" borderId="0" xfId="60" applyFont="1" applyAlignment="1">
      <alignment horizontal="center"/>
      <protection/>
    </xf>
    <xf numFmtId="0" fontId="140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9" fillId="34" borderId="26" xfId="0" applyFont="1" applyFill="1" applyBorder="1" applyAlignment="1">
      <alignment horizontal="center" vertical="center"/>
    </xf>
    <xf numFmtId="0" fontId="10" fillId="34" borderId="0" xfId="60" applyFont="1" applyFill="1" applyAlignment="1">
      <alignment horizontal="center"/>
      <protection/>
    </xf>
    <xf numFmtId="0" fontId="44" fillId="0" borderId="0" xfId="60" applyFont="1" applyAlignment="1">
      <alignment horizontal="center"/>
      <protection/>
    </xf>
    <xf numFmtId="0" fontId="141" fillId="0" borderId="0" xfId="60" applyFont="1" applyAlignment="1">
      <alignment horizontal="center"/>
      <protection/>
    </xf>
    <xf numFmtId="0" fontId="10" fillId="34" borderId="26" xfId="60" applyFont="1" applyFill="1" applyBorder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9" fillId="34" borderId="0" xfId="60" applyFont="1" applyFill="1" applyAlignment="1">
      <alignment horizontal="center" vertical="center"/>
      <protection/>
    </xf>
    <xf numFmtId="17" fontId="119" fillId="0" borderId="0" xfId="60" applyNumberFormat="1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178" fontId="38" fillId="34" borderId="26" xfId="49" applyNumberFormat="1" applyFont="1" applyFill="1" applyBorder="1" applyAlignment="1">
      <alignment horizontal="center" vertical="center"/>
    </xf>
    <xf numFmtId="178" fontId="38" fillId="34" borderId="0" xfId="49" applyNumberFormat="1" applyFont="1" applyFill="1" applyBorder="1" applyAlignment="1">
      <alignment horizontal="center" vertical="center"/>
    </xf>
    <xf numFmtId="0" fontId="138" fillId="0" borderId="0" xfId="61" applyFont="1" applyAlignment="1">
      <alignment horizontal="center"/>
      <protection/>
    </xf>
    <xf numFmtId="0" fontId="38" fillId="13" borderId="0" xfId="61" applyFont="1" applyFill="1" applyAlignment="1">
      <alignment horizontal="center"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 5" xfId="63"/>
    <cellStyle name="Normal_ENE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0</xdr:col>
      <xdr:colOff>1428750</xdr:colOff>
      <xdr:row>2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1152525</xdr:colOff>
      <xdr:row>2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333375</xdr:rowOff>
    </xdr:from>
    <xdr:to>
      <xdr:col>0</xdr:col>
      <xdr:colOff>1362075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1095375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1057275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190500</xdr:rowOff>
    </xdr:from>
    <xdr:to>
      <xdr:col>0</xdr:col>
      <xdr:colOff>1924050</xdr:colOff>
      <xdr:row>2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914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1495425</xdr:colOff>
      <xdr:row>2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1628775</xdr:colOff>
      <xdr:row>2</xdr:row>
      <xdr:rowOff>304800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1743075</xdr:colOff>
      <xdr:row>2</xdr:row>
      <xdr:rowOff>381000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743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1514475</xdr:colOff>
      <xdr:row>2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514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0</xdr:col>
      <xdr:colOff>1819275</xdr:colOff>
      <xdr:row>2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590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.pena\AppData\Local\Microsoft\Windows\INetCache\Content.Outlook\U6FBL5Y1\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H42"/>
  <sheetViews>
    <sheetView showGridLines="0" view="pageBreakPreview" zoomScaleSheetLayoutView="100" zoomScalePageLayoutView="0" workbookViewId="0" topLeftCell="A1">
      <selection activeCell="N21" sqref="N21"/>
    </sheetView>
  </sheetViews>
  <sheetFormatPr defaultColWidth="11.421875" defaultRowHeight="12.75"/>
  <sheetData>
    <row r="25" spans="1:8" ht="63.75" customHeight="1">
      <c r="A25" s="236"/>
      <c r="B25" s="236"/>
      <c r="C25" s="236"/>
      <c r="D25" s="236"/>
      <c r="E25" s="236"/>
      <c r="F25" s="236"/>
      <c r="G25" s="236"/>
      <c r="H25" s="236"/>
    </row>
    <row r="27" ht="18" customHeight="1"/>
    <row r="28" spans="1:8" ht="14.25" customHeight="1">
      <c r="A28" s="217"/>
      <c r="B28" s="218"/>
      <c r="C28" s="218"/>
      <c r="D28" s="218"/>
      <c r="E28" s="218"/>
      <c r="F28" s="218"/>
      <c r="G28" s="218"/>
      <c r="H28" s="218"/>
    </row>
    <row r="29" spans="1:8" ht="18.75" customHeight="1">
      <c r="A29" s="217"/>
      <c r="B29" s="218"/>
      <c r="C29" s="218"/>
      <c r="D29" s="218"/>
      <c r="E29" s="218"/>
      <c r="F29" s="218"/>
      <c r="G29" s="218"/>
      <c r="H29" s="218"/>
    </row>
    <row r="39" s="219" customFormat="1" ht="49.5" customHeight="1"/>
    <row r="40" ht="21">
      <c r="A40" s="216"/>
    </row>
    <row r="42" spans="1:8" ht="36" customHeight="1">
      <c r="A42" s="234"/>
      <c r="B42" s="235"/>
      <c r="C42" s="235"/>
      <c r="D42" s="235"/>
      <c r="E42" s="235"/>
      <c r="F42" s="235"/>
      <c r="G42" s="235"/>
      <c r="H42" s="235"/>
    </row>
  </sheetData>
  <sheetProtection/>
  <mergeCells count="2">
    <mergeCell ref="A42:H42"/>
    <mergeCell ref="A25:H25"/>
  </mergeCells>
  <printOptions horizontalCentered="1"/>
  <pageMargins left="0.37" right="0.44" top="0.75" bottom="0.75" header="0.3" footer="0.3"/>
  <pageSetup fitToHeight="0" fitToWidth="1" orientation="portrait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zoomScale="70" zoomScaleNormal="70" zoomScalePageLayoutView="0" workbookViewId="0" topLeftCell="A1">
      <selection activeCell="E67" sqref="E67"/>
    </sheetView>
  </sheetViews>
  <sheetFormatPr defaultColWidth="11.421875" defaultRowHeight="12.75"/>
  <cols>
    <col min="1" max="1" width="46.00390625" style="37" bestFit="1" customWidth="1"/>
    <col min="2" max="2" width="30.7109375" style="37" customWidth="1"/>
    <col min="3" max="3" width="34.7109375" style="37" customWidth="1"/>
    <col min="4" max="4" width="32.421875" style="37" bestFit="1" customWidth="1"/>
    <col min="5" max="6" width="27.8515625" style="94" bestFit="1" customWidth="1"/>
    <col min="7" max="7" width="27.421875" style="37" bestFit="1" customWidth="1"/>
    <col min="8" max="8" width="19.57421875" style="37" bestFit="1" customWidth="1"/>
    <col min="9" max="10" width="25.00390625" style="37" bestFit="1" customWidth="1"/>
    <col min="11" max="12" width="27.7109375" style="37" bestFit="1" customWidth="1"/>
    <col min="13" max="16384" width="11.421875" style="37" customWidth="1"/>
  </cols>
  <sheetData>
    <row r="1" spans="1:4" ht="26.25">
      <c r="A1" s="277" t="s">
        <v>165</v>
      </c>
      <c r="B1" s="277"/>
      <c r="C1" s="277"/>
      <c r="D1" s="277"/>
    </row>
    <row r="2" spans="1:4" ht="26.25">
      <c r="A2" s="258" t="s">
        <v>234</v>
      </c>
      <c r="B2" s="258"/>
      <c r="C2" s="258"/>
      <c r="D2" s="258"/>
    </row>
    <row r="3" spans="1:4" ht="23.25">
      <c r="A3" s="98"/>
      <c r="B3" s="98"/>
      <c r="C3" s="98"/>
      <c r="D3" s="98"/>
    </row>
    <row r="4" spans="1:6" ht="26.25">
      <c r="A4" s="278" t="s">
        <v>106</v>
      </c>
      <c r="B4" s="116" t="s">
        <v>57</v>
      </c>
      <c r="C4" s="116" t="s">
        <v>54</v>
      </c>
      <c r="D4" s="116" t="s">
        <v>55</v>
      </c>
      <c r="E4" s="52"/>
      <c r="F4" s="37"/>
    </row>
    <row r="5" spans="1:6" ht="26.25">
      <c r="A5" s="278"/>
      <c r="B5" s="117" t="s">
        <v>62</v>
      </c>
      <c r="C5" s="117" t="s">
        <v>63</v>
      </c>
      <c r="D5" s="117" t="s">
        <v>63</v>
      </c>
      <c r="E5" s="52"/>
      <c r="F5" s="37"/>
    </row>
    <row r="6" spans="1:6" ht="23.25">
      <c r="A6" s="98" t="s">
        <v>112</v>
      </c>
      <c r="B6" s="118"/>
      <c r="C6" s="118"/>
      <c r="D6" s="119"/>
      <c r="E6" s="52"/>
      <c r="F6" s="37"/>
    </row>
    <row r="7" spans="1:6" ht="25.5" customHeight="1">
      <c r="A7" s="52" t="s">
        <v>113</v>
      </c>
      <c r="B7" s="120">
        <v>112620</v>
      </c>
      <c r="C7" s="7">
        <v>715497004.53</v>
      </c>
      <c r="D7" s="7">
        <v>616726303.28</v>
      </c>
      <c r="E7" s="52"/>
      <c r="F7" s="37"/>
    </row>
    <row r="8" spans="1:6" ht="25.5" customHeight="1">
      <c r="A8" s="52" t="s">
        <v>201</v>
      </c>
      <c r="B8" s="120">
        <v>0</v>
      </c>
      <c r="C8" s="7">
        <v>801897053.27</v>
      </c>
      <c r="D8" s="7">
        <v>1606135216.1100001</v>
      </c>
      <c r="E8" s="52"/>
      <c r="F8" s="37"/>
    </row>
    <row r="9" spans="1:6" ht="25.5" customHeight="1">
      <c r="A9" s="52" t="s">
        <v>116</v>
      </c>
      <c r="B9" s="120">
        <v>54861</v>
      </c>
      <c r="C9" s="7">
        <v>315489273.5</v>
      </c>
      <c r="D9" s="7">
        <v>168748029.47</v>
      </c>
      <c r="E9" s="52"/>
      <c r="F9" s="37"/>
    </row>
    <row r="10" spans="1:6" ht="25.5" customHeight="1">
      <c r="A10" s="52" t="s">
        <v>200</v>
      </c>
      <c r="B10" s="120">
        <v>0</v>
      </c>
      <c r="C10" s="7">
        <v>392626931.72</v>
      </c>
      <c r="D10" s="7">
        <v>639581419.73</v>
      </c>
      <c r="E10" s="52"/>
      <c r="F10" s="37"/>
    </row>
    <row r="11" spans="1:6" ht="25.5" customHeight="1">
      <c r="A11" s="52" t="s">
        <v>118</v>
      </c>
      <c r="B11" s="120">
        <v>10449</v>
      </c>
      <c r="C11" s="7">
        <v>107574883.45</v>
      </c>
      <c r="D11" s="7">
        <v>89826551.72</v>
      </c>
      <c r="E11" s="52"/>
      <c r="F11" s="37"/>
    </row>
    <row r="12" spans="1:6" ht="25.5" customHeight="1">
      <c r="A12" s="52" t="s">
        <v>114</v>
      </c>
      <c r="B12" s="120">
        <v>16187</v>
      </c>
      <c r="C12" s="7">
        <v>178094498.81</v>
      </c>
      <c r="D12" s="7">
        <v>60262502.64</v>
      </c>
      <c r="E12" s="52"/>
      <c r="F12" s="37"/>
    </row>
    <row r="13" spans="1:6" ht="25.5" customHeight="1">
      <c r="A13" s="52" t="s">
        <v>115</v>
      </c>
      <c r="B13" s="120">
        <v>64591</v>
      </c>
      <c r="C13" s="7">
        <v>80053087.88</v>
      </c>
      <c r="D13" s="7">
        <v>20955895.79</v>
      </c>
      <c r="E13" s="52"/>
      <c r="F13" s="37"/>
    </row>
    <row r="14" spans="1:6" ht="25.5" customHeight="1">
      <c r="A14" s="52" t="s">
        <v>219</v>
      </c>
      <c r="B14" s="120">
        <v>0</v>
      </c>
      <c r="C14" s="7">
        <v>500000</v>
      </c>
      <c r="D14" s="7">
        <v>954832.6499999999</v>
      </c>
      <c r="E14" s="52"/>
      <c r="F14" s="37"/>
    </row>
    <row r="15" spans="1:6" ht="25.5" customHeight="1">
      <c r="A15" s="52" t="s">
        <v>142</v>
      </c>
      <c r="B15" s="120">
        <v>7118</v>
      </c>
      <c r="C15" s="7">
        <v>60207760.75</v>
      </c>
      <c r="D15" s="7">
        <v>65632735.67</v>
      </c>
      <c r="E15" s="52"/>
      <c r="F15" s="37"/>
    </row>
    <row r="16" spans="1:6" ht="25.5" customHeight="1">
      <c r="A16" s="52" t="s">
        <v>143</v>
      </c>
      <c r="B16" s="120">
        <v>6322</v>
      </c>
      <c r="C16" s="7">
        <v>52418710.300000004</v>
      </c>
      <c r="D16" s="7">
        <v>49295649.599999994</v>
      </c>
      <c r="E16" s="52"/>
      <c r="F16" s="37"/>
    </row>
    <row r="17" spans="1:6" ht="25.5" customHeight="1">
      <c r="A17" s="52" t="s">
        <v>119</v>
      </c>
      <c r="B17" s="120">
        <v>5113</v>
      </c>
      <c r="C17" s="7">
        <v>61007456.72</v>
      </c>
      <c r="D17" s="7">
        <v>47939909.510000005</v>
      </c>
      <c r="E17" s="52"/>
      <c r="F17" s="37"/>
    </row>
    <row r="18" spans="1:6" ht="25.5" customHeight="1">
      <c r="A18" s="52" t="s">
        <v>144</v>
      </c>
      <c r="B18" s="120">
        <v>2754</v>
      </c>
      <c r="C18" s="7">
        <v>122436149.79</v>
      </c>
      <c r="D18" s="7">
        <v>118762047.22</v>
      </c>
      <c r="E18" s="52"/>
      <c r="F18" s="37"/>
    </row>
    <row r="19" spans="1:6" ht="25.5" customHeight="1">
      <c r="A19" s="52" t="s">
        <v>145</v>
      </c>
      <c r="B19" s="120">
        <v>864</v>
      </c>
      <c r="C19" s="7">
        <v>34399944.35</v>
      </c>
      <c r="D19" s="7">
        <v>49618180.70999999</v>
      </c>
      <c r="E19" s="52"/>
      <c r="F19" s="37"/>
    </row>
    <row r="20" spans="1:6" ht="25.5" customHeight="1">
      <c r="A20" s="52" t="s">
        <v>146</v>
      </c>
      <c r="B20" s="120">
        <v>16211</v>
      </c>
      <c r="C20" s="7">
        <v>136313118.16</v>
      </c>
      <c r="D20" s="7">
        <v>17508010.65</v>
      </c>
      <c r="E20" s="52"/>
      <c r="F20" s="37"/>
    </row>
    <row r="21" spans="1:6" ht="25.5" customHeight="1">
      <c r="A21" s="52" t="s">
        <v>121</v>
      </c>
      <c r="B21" s="120">
        <v>894</v>
      </c>
      <c r="C21" s="7">
        <v>25131171.91</v>
      </c>
      <c r="D21" s="7">
        <v>21265476.330000002</v>
      </c>
      <c r="E21" s="52"/>
      <c r="F21" s="37"/>
    </row>
    <row r="22" spans="1:6" ht="25.5" customHeight="1">
      <c r="A22" s="52" t="s">
        <v>117</v>
      </c>
      <c r="B22" s="120">
        <v>160</v>
      </c>
      <c r="C22" s="7">
        <v>1017185.38</v>
      </c>
      <c r="D22" s="7">
        <v>7430508.7</v>
      </c>
      <c r="E22" s="52"/>
      <c r="F22" s="37"/>
    </row>
    <row r="23" spans="1:6" ht="25.5" customHeight="1">
      <c r="A23" s="52" t="s">
        <v>220</v>
      </c>
      <c r="B23" s="120">
        <v>0</v>
      </c>
      <c r="C23" s="7">
        <v>36644000</v>
      </c>
      <c r="D23" s="7">
        <v>2027346.52</v>
      </c>
      <c r="E23" s="52"/>
      <c r="F23" s="37"/>
    </row>
    <row r="24" spans="1:6" ht="25.5" customHeight="1">
      <c r="A24" s="52" t="s">
        <v>120</v>
      </c>
      <c r="B24" s="120">
        <v>7389</v>
      </c>
      <c r="C24" s="7">
        <v>36556437.91</v>
      </c>
      <c r="D24" s="7">
        <v>25652759.310000002</v>
      </c>
      <c r="E24" s="52"/>
      <c r="F24" s="37"/>
    </row>
    <row r="25" spans="1:6" ht="25.5" customHeight="1">
      <c r="A25" s="52" t="s">
        <v>124</v>
      </c>
      <c r="B25" s="120">
        <v>528</v>
      </c>
      <c r="C25" s="7">
        <v>4944124.07</v>
      </c>
      <c r="D25" s="7">
        <v>9591580.379999999</v>
      </c>
      <c r="E25" s="52"/>
      <c r="F25" s="37"/>
    </row>
    <row r="26" spans="1:6" ht="25.5" customHeight="1">
      <c r="A26" s="52" t="s">
        <v>195</v>
      </c>
      <c r="B26" s="120">
        <v>0</v>
      </c>
      <c r="C26" s="7">
        <v>295359429.68</v>
      </c>
      <c r="D26" s="7">
        <v>229903201.67000002</v>
      </c>
      <c r="E26" s="52"/>
      <c r="F26" s="37"/>
    </row>
    <row r="27" spans="1:6" ht="25.5" customHeight="1">
      <c r="A27" s="52" t="s">
        <v>147</v>
      </c>
      <c r="B27" s="120">
        <v>80</v>
      </c>
      <c r="C27" s="7">
        <v>12624441.85</v>
      </c>
      <c r="D27" s="7">
        <v>6474712.77</v>
      </c>
      <c r="E27" s="52"/>
      <c r="F27" s="37"/>
    </row>
    <row r="28" spans="1:6" ht="25.5" customHeight="1">
      <c r="A28" s="52" t="s">
        <v>122</v>
      </c>
      <c r="B28" s="120">
        <v>264</v>
      </c>
      <c r="C28" s="7">
        <v>3081807.04</v>
      </c>
      <c r="D28" s="7">
        <v>7940952.68</v>
      </c>
      <c r="E28" s="52"/>
      <c r="F28" s="37"/>
    </row>
    <row r="29" spans="1:6" ht="25.5" customHeight="1">
      <c r="A29" s="52" t="s">
        <v>222</v>
      </c>
      <c r="B29" s="120">
        <v>1221</v>
      </c>
      <c r="C29" s="7">
        <v>12125896.870000001</v>
      </c>
      <c r="D29" s="7">
        <v>16343707.610000001</v>
      </c>
      <c r="E29" s="52"/>
      <c r="F29" s="37"/>
    </row>
    <row r="30" spans="1:6" ht="25.5" customHeight="1">
      <c r="A30" s="52" t="s">
        <v>123</v>
      </c>
      <c r="B30" s="120">
        <v>1624</v>
      </c>
      <c r="C30" s="7">
        <v>11306585.77</v>
      </c>
      <c r="D30" s="7">
        <v>12275627.14</v>
      </c>
      <c r="E30" s="52"/>
      <c r="F30" s="37"/>
    </row>
    <row r="31" spans="1:6" ht="25.5" customHeight="1">
      <c r="A31" s="52" t="s">
        <v>148</v>
      </c>
      <c r="B31" s="120">
        <v>922</v>
      </c>
      <c r="C31" s="7">
        <v>3793978.67</v>
      </c>
      <c r="D31" s="7">
        <v>4220310</v>
      </c>
      <c r="E31" s="52"/>
      <c r="F31" s="37"/>
    </row>
    <row r="32" spans="1:6" ht="25.5" customHeight="1">
      <c r="A32" s="52" t="s">
        <v>149</v>
      </c>
      <c r="B32" s="120">
        <v>357</v>
      </c>
      <c r="C32" s="7">
        <v>1092087.5899999999</v>
      </c>
      <c r="D32" s="7">
        <v>2301338.96</v>
      </c>
      <c r="E32" s="52"/>
      <c r="F32" s="37"/>
    </row>
    <row r="33" spans="1:6" ht="25.5" customHeight="1">
      <c r="A33" s="52" t="s">
        <v>125</v>
      </c>
      <c r="B33" s="120">
        <v>0</v>
      </c>
      <c r="C33" s="7">
        <v>25711307.740000002</v>
      </c>
      <c r="D33" s="7">
        <v>28581215.689999998</v>
      </c>
      <c r="E33" s="52"/>
      <c r="F33" s="37"/>
    </row>
    <row r="34" spans="1:5" ht="25.5" customHeight="1">
      <c r="A34" s="52" t="s">
        <v>126</v>
      </c>
      <c r="B34" s="120">
        <v>28644</v>
      </c>
      <c r="C34" s="7">
        <v>1549266206.8999999</v>
      </c>
      <c r="D34" s="7">
        <v>673703275.5300002</v>
      </c>
      <c r="E34" s="114"/>
    </row>
    <row r="35" spans="1:7" ht="25.5" customHeight="1">
      <c r="A35" s="102" t="s">
        <v>127</v>
      </c>
      <c r="B35" s="121">
        <f>SUM(B7:B34)</f>
        <v>339173</v>
      </c>
      <c r="C35" s="121">
        <f>SUM(C7:C34)</f>
        <v>5077170534.609999</v>
      </c>
      <c r="D35" s="121">
        <f>SUM(D7:D34)</f>
        <v>4599659298.04</v>
      </c>
      <c r="G35" s="94"/>
    </row>
    <row r="36" spans="1:7" ht="25.5" customHeight="1">
      <c r="A36" s="98" t="s">
        <v>128</v>
      </c>
      <c r="C36" s="7"/>
      <c r="D36" s="7"/>
      <c r="E36" s="114"/>
      <c r="G36" s="94"/>
    </row>
    <row r="37" spans="1:7" ht="25.5" customHeight="1">
      <c r="A37" s="98" t="s">
        <v>223</v>
      </c>
      <c r="B37" s="7"/>
      <c r="C37" s="7"/>
      <c r="D37" s="7"/>
      <c r="E37" s="114"/>
      <c r="G37" s="94"/>
    </row>
    <row r="38" spans="1:7" ht="25.5" customHeight="1">
      <c r="A38" s="52" t="s">
        <v>131</v>
      </c>
      <c r="B38" s="7">
        <v>0</v>
      </c>
      <c r="C38" s="7">
        <v>209204741.66999996</v>
      </c>
      <c r="D38" s="7">
        <v>189888243.3</v>
      </c>
      <c r="E38" s="114"/>
      <c r="G38" s="94"/>
    </row>
    <row r="39" spans="1:7" ht="25.5" customHeight="1">
      <c r="A39" s="52" t="s">
        <v>129</v>
      </c>
      <c r="B39" s="7">
        <v>0</v>
      </c>
      <c r="C39" s="7">
        <v>281535100.90999997</v>
      </c>
      <c r="D39" s="7">
        <v>200037698.95999998</v>
      </c>
      <c r="E39" s="114"/>
      <c r="G39" s="94"/>
    </row>
    <row r="40" spans="1:7" ht="25.5" customHeight="1">
      <c r="A40" s="52" t="s">
        <v>150</v>
      </c>
      <c r="B40" s="7">
        <v>0</v>
      </c>
      <c r="C40" s="7">
        <v>10895924.84</v>
      </c>
      <c r="D40" s="7">
        <v>5276645.15</v>
      </c>
      <c r="E40" s="114"/>
      <c r="G40" s="94"/>
    </row>
    <row r="41" spans="1:7" ht="25.5" customHeight="1">
      <c r="A41" s="52" t="s">
        <v>130</v>
      </c>
      <c r="B41" s="7">
        <v>0</v>
      </c>
      <c r="C41" s="7">
        <v>93855106.06</v>
      </c>
      <c r="D41" s="7">
        <v>46636890.93</v>
      </c>
      <c r="E41" s="114"/>
      <c r="G41" s="94"/>
    </row>
    <row r="42" spans="1:7" ht="25.5" customHeight="1">
      <c r="A42" s="52" t="s">
        <v>151</v>
      </c>
      <c r="B42" s="7">
        <v>0</v>
      </c>
      <c r="C42" s="7">
        <v>90171152.93</v>
      </c>
      <c r="D42" s="7">
        <v>18537127.11</v>
      </c>
      <c r="G42" s="94"/>
    </row>
    <row r="43" spans="1:7" ht="25.5" customHeight="1">
      <c r="A43" s="52" t="s">
        <v>152</v>
      </c>
      <c r="B43" s="7">
        <v>0</v>
      </c>
      <c r="C43" s="7">
        <v>1154290</v>
      </c>
      <c r="D43" s="7">
        <v>27019705.63</v>
      </c>
      <c r="E43" s="114"/>
      <c r="G43" s="94"/>
    </row>
    <row r="44" spans="1:7" ht="25.5" customHeight="1">
      <c r="A44" s="52" t="s">
        <v>153</v>
      </c>
      <c r="B44" s="7">
        <v>0</v>
      </c>
      <c r="C44" s="7">
        <v>125380819.32000001</v>
      </c>
      <c r="D44" s="7">
        <v>96478877.92000002</v>
      </c>
      <c r="E44" s="114"/>
      <c r="G44" s="94"/>
    </row>
    <row r="45" spans="1:7" ht="25.5" customHeight="1">
      <c r="A45" s="102" t="s">
        <v>224</v>
      </c>
      <c r="B45" s="121">
        <f>SUM(B38:B44)</f>
        <v>0</v>
      </c>
      <c r="C45" s="121">
        <f>SUM(C38:C44)</f>
        <v>812197135.7299999</v>
      </c>
      <c r="D45" s="121">
        <f>SUM(D38:D44)</f>
        <v>583875189</v>
      </c>
      <c r="G45" s="94"/>
    </row>
    <row r="46" spans="1:7" ht="25.5" customHeight="1">
      <c r="A46" s="98" t="s">
        <v>132</v>
      </c>
      <c r="B46" s="7"/>
      <c r="C46" s="7"/>
      <c r="D46" s="7"/>
      <c r="E46" s="114"/>
      <c r="G46" s="94"/>
    </row>
    <row r="47" spans="1:7" ht="25.5" customHeight="1">
      <c r="A47" s="52" t="s">
        <v>154</v>
      </c>
      <c r="B47" s="7">
        <v>0</v>
      </c>
      <c r="C47" s="7">
        <v>222619924.78</v>
      </c>
      <c r="D47" s="7">
        <v>225170081.06</v>
      </c>
      <c r="E47" s="114"/>
      <c r="G47" s="94"/>
    </row>
    <row r="48" spans="1:7" ht="25.5" customHeight="1">
      <c r="A48" s="52" t="s">
        <v>213</v>
      </c>
      <c r="B48" s="7">
        <v>0</v>
      </c>
      <c r="C48" s="7">
        <v>155286406.54999998</v>
      </c>
      <c r="D48" s="7">
        <v>87872637.79</v>
      </c>
      <c r="E48" s="114"/>
      <c r="G48" s="94"/>
    </row>
    <row r="49" spans="1:7" ht="25.5" customHeight="1">
      <c r="A49" s="52" t="s">
        <v>126</v>
      </c>
      <c r="B49" s="7">
        <v>0</v>
      </c>
      <c r="C49" s="7">
        <v>2886153</v>
      </c>
      <c r="D49" s="7">
        <v>7968964.949999999</v>
      </c>
      <c r="E49" s="114"/>
      <c r="G49" s="94"/>
    </row>
    <row r="50" spans="1:11" ht="25.5" customHeight="1">
      <c r="A50" s="102" t="s">
        <v>133</v>
      </c>
      <c r="B50" s="121">
        <f>SUM(B47:B49)</f>
        <v>0</v>
      </c>
      <c r="C50" s="121">
        <f>SUM(C47:C49)</f>
        <v>380792484.33</v>
      </c>
      <c r="D50" s="121">
        <f>SUM(D47:D49)</f>
        <v>321011683.8</v>
      </c>
      <c r="G50" s="94"/>
      <c r="I50" s="115"/>
      <c r="J50" s="94"/>
      <c r="K50" s="94"/>
    </row>
    <row r="51" spans="1:7" s="35" customFormat="1" ht="25.5" customHeight="1">
      <c r="A51" s="102" t="s">
        <v>155</v>
      </c>
      <c r="B51" s="121">
        <v>0</v>
      </c>
      <c r="C51" s="121">
        <v>49776587.019999996</v>
      </c>
      <c r="D51" s="121">
        <v>12686513.879999999</v>
      </c>
      <c r="E51" s="94"/>
      <c r="F51" s="94"/>
      <c r="G51" s="94"/>
    </row>
    <row r="52" spans="1:7" s="35" customFormat="1" ht="25.5" customHeight="1">
      <c r="A52" s="102" t="s">
        <v>156</v>
      </c>
      <c r="B52" s="121">
        <v>0</v>
      </c>
      <c r="C52" s="121">
        <v>7565591.460000001</v>
      </c>
      <c r="D52" s="121">
        <v>4330566.19</v>
      </c>
      <c r="E52" s="94"/>
      <c r="F52" s="94"/>
      <c r="G52" s="94"/>
    </row>
    <row r="53" spans="1:7" ht="25.5" customHeight="1">
      <c r="A53" s="102" t="s">
        <v>134</v>
      </c>
      <c r="B53" s="121">
        <f>+B52+B51+B50+B45</f>
        <v>0</v>
      </c>
      <c r="C53" s="121">
        <f>+C52+C51+C50+C45</f>
        <v>1250331798.54</v>
      </c>
      <c r="D53" s="121">
        <f>+D52+D51+D50+D45</f>
        <v>921903952.87</v>
      </c>
      <c r="E53" s="114"/>
      <c r="G53" s="94"/>
    </row>
    <row r="54" spans="1:7" ht="25.5" customHeight="1">
      <c r="A54" s="102" t="s">
        <v>135</v>
      </c>
      <c r="B54" s="121">
        <f>SUM(B55:B56)</f>
        <v>0</v>
      </c>
      <c r="C54" s="121">
        <f>SUM(C55:C56)</f>
        <v>646345064.5</v>
      </c>
      <c r="D54" s="121">
        <f>SUM(D55:D56)</f>
        <v>975332383.2600007</v>
      </c>
      <c r="G54" s="94"/>
    </row>
    <row r="55" spans="1:7" ht="25.5" customHeight="1">
      <c r="A55" s="52" t="s">
        <v>136</v>
      </c>
      <c r="B55" s="7">
        <v>0</v>
      </c>
      <c r="C55" s="7">
        <v>136261145.32999998</v>
      </c>
      <c r="D55" s="7">
        <v>113829838.18</v>
      </c>
      <c r="E55" s="114"/>
      <c r="G55" s="94"/>
    </row>
    <row r="56" spans="1:7" ht="25.5" customHeight="1">
      <c r="A56" s="52" t="s">
        <v>221</v>
      </c>
      <c r="B56" s="7">
        <v>0</v>
      </c>
      <c r="C56" s="7">
        <v>510083919.17</v>
      </c>
      <c r="D56" s="7">
        <v>861502545.0800006</v>
      </c>
      <c r="E56" s="114"/>
      <c r="G56" s="94"/>
    </row>
    <row r="57" spans="1:7" ht="25.5" customHeight="1">
      <c r="A57" s="102" t="s">
        <v>33</v>
      </c>
      <c r="B57" s="9">
        <f>+B54+B53+B35</f>
        <v>339173</v>
      </c>
      <c r="C57" s="9">
        <f>+C54+C53+C35</f>
        <v>6973847397.649999</v>
      </c>
      <c r="D57" s="9">
        <f>+D54+D53+D35</f>
        <v>6496895634.17</v>
      </c>
      <c r="G57" s="94"/>
    </row>
    <row r="58" spans="1:6" ht="23.25">
      <c r="A58" s="232" t="s">
        <v>248</v>
      </c>
      <c r="E58" s="52"/>
      <c r="F58" s="37"/>
    </row>
    <row r="59" spans="5:6" ht="23.25">
      <c r="E59" s="37"/>
      <c r="F59" s="37"/>
    </row>
    <row r="60" spans="2:6" ht="23.25">
      <c r="B60" s="59"/>
      <c r="C60" s="59"/>
      <c r="D60" s="59"/>
      <c r="E60" s="37"/>
      <c r="F60" s="37"/>
    </row>
    <row r="61" spans="5:6" ht="23.25">
      <c r="E61" s="37"/>
      <c r="F61" s="37"/>
    </row>
    <row r="62" spans="5:6" ht="23.25">
      <c r="E62" s="37"/>
      <c r="F62" s="37"/>
    </row>
    <row r="63" spans="5:6" ht="23.25">
      <c r="E63" s="37"/>
      <c r="F63" s="37"/>
    </row>
    <row r="64" spans="5:6" ht="23.25">
      <c r="E64" s="37"/>
      <c r="F64" s="37"/>
    </row>
    <row r="65" s="37" customFormat="1" ht="23.25"/>
    <row r="66" s="37" customFormat="1" ht="23.25"/>
    <row r="67" s="37" customFormat="1" ht="23.25"/>
    <row r="68" s="37" customFormat="1" ht="23.25"/>
    <row r="69" s="37" customFormat="1" ht="23.25"/>
    <row r="70" s="94" customFormat="1" ht="23.25"/>
  </sheetData>
  <sheetProtection/>
  <mergeCells count="3">
    <mergeCell ref="A1:D1"/>
    <mergeCell ref="A2:D2"/>
    <mergeCell ref="A4:A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6" r:id="rId2"/>
  <headerFooter alignWithMargins="0">
    <oddFooter>&amp;LPlaneación Estratégica - Sección de Estadística.</oddFooter>
  </headerFooter>
  <rowBreaks count="1" manualBreakCount="1">
    <brk id="57" max="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85" zoomScaleNormal="85" zoomScalePageLayoutView="0" workbookViewId="0" topLeftCell="A1">
      <selection activeCell="A21" sqref="A21"/>
    </sheetView>
  </sheetViews>
  <sheetFormatPr defaultColWidth="11.421875" defaultRowHeight="12.75"/>
  <cols>
    <col min="1" max="1" width="34.00390625" style="22" customWidth="1"/>
    <col min="2" max="2" width="14.8515625" style="23" bestFit="1" customWidth="1"/>
    <col min="3" max="3" width="16.00390625" style="24" bestFit="1" customWidth="1"/>
    <col min="4" max="4" width="18.7109375" style="24" customWidth="1"/>
    <col min="5" max="5" width="13.57421875" style="24" bestFit="1" customWidth="1"/>
    <col min="6" max="6" width="21.7109375" style="25" customWidth="1"/>
    <col min="7" max="7" width="17.57421875" style="24" customWidth="1"/>
    <col min="8" max="9" width="15.00390625" style="71" bestFit="1" customWidth="1"/>
    <col min="10" max="10" width="13.57421875" style="71" bestFit="1" customWidth="1"/>
    <col min="11" max="11" width="13.140625" style="24" bestFit="1" customWidth="1"/>
    <col min="12" max="12" width="13.57421875" style="24" bestFit="1" customWidth="1"/>
    <col min="13" max="13" width="13.140625" style="24" customWidth="1"/>
    <col min="14" max="16384" width="11.421875" style="71" customWidth="1"/>
  </cols>
  <sheetData>
    <row r="1" spans="1:7" ht="26.25">
      <c r="A1" s="277" t="s">
        <v>233</v>
      </c>
      <c r="B1" s="277"/>
      <c r="C1" s="277"/>
      <c r="D1" s="277"/>
      <c r="E1" s="277"/>
      <c r="F1" s="277"/>
      <c r="G1" s="277"/>
    </row>
    <row r="2" spans="1:7" ht="26.25">
      <c r="A2" s="279" t="s">
        <v>234</v>
      </c>
      <c r="B2" s="279"/>
      <c r="C2" s="279"/>
      <c r="D2" s="279"/>
      <c r="E2" s="279"/>
      <c r="F2" s="279"/>
      <c r="G2" s="279"/>
    </row>
    <row r="3" spans="1:7" ht="26.25">
      <c r="A3" s="15"/>
      <c r="B3" s="16"/>
      <c r="C3" s="16"/>
      <c r="D3" s="16"/>
      <c r="E3" s="16"/>
      <c r="F3" s="17" t="s">
        <v>0</v>
      </c>
      <c r="G3" s="11"/>
    </row>
    <row r="4" spans="1:7" ht="20.25">
      <c r="A4" s="204" t="s">
        <v>52</v>
      </c>
      <c r="B4" s="205" t="s">
        <v>53</v>
      </c>
      <c r="C4" s="205"/>
      <c r="D4" s="205"/>
      <c r="E4" s="205"/>
      <c r="F4" s="206" t="s">
        <v>54</v>
      </c>
      <c r="G4" s="206" t="s">
        <v>55</v>
      </c>
    </row>
    <row r="5" spans="1:7" ht="20.25">
      <c r="A5" s="204" t="s">
        <v>56</v>
      </c>
      <c r="B5" s="281" t="s">
        <v>61</v>
      </c>
      <c r="C5" s="206" t="s">
        <v>57</v>
      </c>
      <c r="D5" s="206" t="s">
        <v>58</v>
      </c>
      <c r="E5" s="206" t="s">
        <v>59</v>
      </c>
      <c r="F5" s="206" t="s">
        <v>60</v>
      </c>
      <c r="G5" s="206" t="s">
        <v>60</v>
      </c>
    </row>
    <row r="6" spans="1:13" ht="20.25">
      <c r="A6" s="204" t="s">
        <v>44</v>
      </c>
      <c r="B6" s="282"/>
      <c r="C6" s="206" t="s">
        <v>62</v>
      </c>
      <c r="D6" s="206" t="s">
        <v>63</v>
      </c>
      <c r="E6" s="206" t="s">
        <v>225</v>
      </c>
      <c r="F6" s="206" t="s">
        <v>63</v>
      </c>
      <c r="G6" s="206" t="s">
        <v>63</v>
      </c>
      <c r="K6" s="225"/>
      <c r="L6" s="225"/>
      <c r="M6" s="225"/>
    </row>
    <row r="7" spans="1:13" s="226" customFormat="1" ht="19.5" customHeight="1">
      <c r="A7" s="207" t="s">
        <v>1</v>
      </c>
      <c r="B7" s="152">
        <f aca="true" t="shared" si="0" ref="B7:G7">SUM(B8:B12)</f>
        <v>150</v>
      </c>
      <c r="C7" s="152">
        <f t="shared" si="0"/>
        <v>6085</v>
      </c>
      <c r="D7" s="152">
        <f t="shared" si="0"/>
        <v>118393000</v>
      </c>
      <c r="E7" s="152">
        <f t="shared" si="0"/>
        <v>150</v>
      </c>
      <c r="F7" s="152">
        <f t="shared" si="0"/>
        <v>170900602.99</v>
      </c>
      <c r="G7" s="152">
        <f t="shared" si="0"/>
        <v>71976762.03</v>
      </c>
      <c r="K7" s="227"/>
      <c r="L7" s="227"/>
      <c r="M7" s="227"/>
    </row>
    <row r="8" spans="1:13" s="226" customFormat="1" ht="19.5" customHeight="1">
      <c r="A8" s="66" t="s">
        <v>2</v>
      </c>
      <c r="B8" s="228">
        <v>3</v>
      </c>
      <c r="C8" s="228">
        <v>2043</v>
      </c>
      <c r="D8" s="228">
        <v>11500000</v>
      </c>
      <c r="E8" s="228">
        <v>3</v>
      </c>
      <c r="F8" s="228">
        <v>10750000</v>
      </c>
      <c r="G8" s="228">
        <v>14549983.79</v>
      </c>
      <c r="K8" s="227"/>
      <c r="L8" s="227"/>
      <c r="M8" s="227"/>
    </row>
    <row r="9" spans="1:13" s="226" customFormat="1" ht="19.5" customHeight="1">
      <c r="A9" s="66" t="s">
        <v>49</v>
      </c>
      <c r="B9" s="228">
        <v>53</v>
      </c>
      <c r="C9" s="228">
        <v>2428</v>
      </c>
      <c r="D9" s="228">
        <v>45228000</v>
      </c>
      <c r="E9" s="228">
        <v>53</v>
      </c>
      <c r="F9" s="228">
        <v>58411477.93</v>
      </c>
      <c r="G9" s="228">
        <v>10872648.51</v>
      </c>
      <c r="K9" s="227"/>
      <c r="L9" s="227"/>
      <c r="M9" s="227"/>
    </row>
    <row r="10" spans="1:13" s="226" customFormat="1" ht="19.5" customHeight="1">
      <c r="A10" s="66" t="s">
        <v>5</v>
      </c>
      <c r="B10" s="228">
        <v>36</v>
      </c>
      <c r="C10" s="228">
        <v>440</v>
      </c>
      <c r="D10" s="228">
        <v>21015000</v>
      </c>
      <c r="E10" s="228">
        <v>36</v>
      </c>
      <c r="F10" s="228">
        <v>27566774.85</v>
      </c>
      <c r="G10" s="228">
        <v>18353203.87</v>
      </c>
      <c r="K10" s="227"/>
      <c r="L10" s="227"/>
      <c r="M10" s="227"/>
    </row>
    <row r="11" spans="1:13" s="226" customFormat="1" ht="19.5" customHeight="1">
      <c r="A11" s="66" t="s">
        <v>4</v>
      </c>
      <c r="B11" s="228">
        <v>57</v>
      </c>
      <c r="C11" s="228">
        <v>1174</v>
      </c>
      <c r="D11" s="228">
        <v>39650000</v>
      </c>
      <c r="E11" s="228">
        <v>57</v>
      </c>
      <c r="F11" s="228">
        <v>61791489.45</v>
      </c>
      <c r="G11" s="228">
        <v>16529344.3</v>
      </c>
      <c r="K11" s="227"/>
      <c r="L11" s="227"/>
      <c r="M11" s="227"/>
    </row>
    <row r="12" spans="1:13" s="226" customFormat="1" ht="19.5" customHeight="1">
      <c r="A12" s="66" t="s">
        <v>3</v>
      </c>
      <c r="B12" s="228">
        <v>1</v>
      </c>
      <c r="C12" s="228">
        <v>0</v>
      </c>
      <c r="D12" s="228">
        <v>1000000</v>
      </c>
      <c r="E12" s="228">
        <v>1</v>
      </c>
      <c r="F12" s="228">
        <v>12380860.76</v>
      </c>
      <c r="G12" s="228">
        <v>11671581.56</v>
      </c>
      <c r="K12" s="227"/>
      <c r="L12" s="227"/>
      <c r="M12" s="227"/>
    </row>
    <row r="13" spans="1:13" s="226" customFormat="1" ht="19.5" customHeight="1">
      <c r="A13" s="207" t="s">
        <v>6</v>
      </c>
      <c r="B13" s="152">
        <f aca="true" t="shared" si="1" ref="B13:G13">SUM(B14:B19)</f>
        <v>5</v>
      </c>
      <c r="C13" s="152">
        <f t="shared" si="1"/>
        <v>195</v>
      </c>
      <c r="D13" s="152">
        <f t="shared" si="1"/>
        <v>8570176</v>
      </c>
      <c r="E13" s="152">
        <f t="shared" si="1"/>
        <v>5</v>
      </c>
      <c r="F13" s="152">
        <f t="shared" si="1"/>
        <v>12547747.389999999</v>
      </c>
      <c r="G13" s="152">
        <f t="shared" si="1"/>
        <v>31162116.9</v>
      </c>
      <c r="K13" s="227"/>
      <c r="L13" s="227"/>
      <c r="M13" s="227"/>
    </row>
    <row r="14" spans="1:13" s="226" customFormat="1" ht="19.5" customHeight="1">
      <c r="A14" s="66" t="s">
        <v>9</v>
      </c>
      <c r="B14" s="228">
        <v>2</v>
      </c>
      <c r="C14" s="228">
        <v>0</v>
      </c>
      <c r="D14" s="228">
        <v>6670176</v>
      </c>
      <c r="E14" s="228">
        <v>2</v>
      </c>
      <c r="F14" s="228">
        <v>6713247.74</v>
      </c>
      <c r="G14" s="228">
        <v>10706382.27</v>
      </c>
      <c r="K14" s="227"/>
      <c r="L14" s="227"/>
      <c r="M14" s="227"/>
    </row>
    <row r="15" spans="1:13" s="226" customFormat="1" ht="19.5" customHeight="1">
      <c r="A15" s="66" t="s">
        <v>34</v>
      </c>
      <c r="B15" s="228">
        <v>2</v>
      </c>
      <c r="C15" s="228">
        <v>160</v>
      </c>
      <c r="D15" s="228">
        <v>1400000</v>
      </c>
      <c r="E15" s="228">
        <v>2</v>
      </c>
      <c r="F15" s="228">
        <v>2714205.34</v>
      </c>
      <c r="G15" s="228">
        <v>5068481.3</v>
      </c>
      <c r="K15" s="227"/>
      <c r="L15" s="227"/>
      <c r="M15" s="227"/>
    </row>
    <row r="16" spans="1:13" s="226" customFormat="1" ht="19.5" customHeight="1">
      <c r="A16" s="66" t="s">
        <v>11</v>
      </c>
      <c r="B16" s="228">
        <v>0</v>
      </c>
      <c r="C16" s="228">
        <v>0</v>
      </c>
      <c r="D16" s="228">
        <v>0</v>
      </c>
      <c r="E16" s="228">
        <v>0</v>
      </c>
      <c r="F16" s="228">
        <v>544246.07</v>
      </c>
      <c r="G16" s="228">
        <v>1912587.42</v>
      </c>
      <c r="K16" s="227"/>
      <c r="L16" s="227"/>
      <c r="M16" s="227"/>
    </row>
    <row r="17" spans="1:13" s="226" customFormat="1" ht="19.5" customHeight="1">
      <c r="A17" s="66" t="s">
        <v>10</v>
      </c>
      <c r="B17" s="228">
        <v>0</v>
      </c>
      <c r="C17" s="228">
        <v>0</v>
      </c>
      <c r="D17" s="228">
        <v>0</v>
      </c>
      <c r="E17" s="228">
        <v>0</v>
      </c>
      <c r="F17" s="228">
        <v>1766134</v>
      </c>
      <c r="G17" s="228">
        <v>6288618.58</v>
      </c>
      <c r="K17" s="227"/>
      <c r="L17" s="227"/>
      <c r="M17" s="227"/>
    </row>
    <row r="18" spans="1:13" s="226" customFormat="1" ht="19.5" customHeight="1">
      <c r="A18" s="66" t="s">
        <v>89</v>
      </c>
      <c r="B18" s="228">
        <v>0</v>
      </c>
      <c r="C18" s="228">
        <v>0</v>
      </c>
      <c r="D18" s="228">
        <v>0</v>
      </c>
      <c r="E18" s="228">
        <v>0</v>
      </c>
      <c r="F18" s="228">
        <v>76023.04</v>
      </c>
      <c r="G18" s="228">
        <v>5126735.97</v>
      </c>
      <c r="H18" s="227"/>
      <c r="I18" s="227"/>
      <c r="K18" s="227"/>
      <c r="L18" s="227"/>
      <c r="M18" s="227"/>
    </row>
    <row r="19" spans="1:13" s="226" customFormat="1" ht="19.5" customHeight="1">
      <c r="A19" s="66" t="s">
        <v>12</v>
      </c>
      <c r="B19" s="228">
        <v>1</v>
      </c>
      <c r="C19" s="228">
        <v>35</v>
      </c>
      <c r="D19" s="228">
        <v>500000</v>
      </c>
      <c r="E19" s="228">
        <v>1</v>
      </c>
      <c r="F19" s="228">
        <v>733891.2</v>
      </c>
      <c r="G19" s="228">
        <v>2059311.36</v>
      </c>
      <c r="I19" s="227"/>
      <c r="K19" s="227"/>
      <c r="L19" s="227"/>
      <c r="M19" s="227"/>
    </row>
    <row r="20" spans="1:17" s="226" customFormat="1" ht="19.5" customHeight="1">
      <c r="A20" s="207" t="s">
        <v>13</v>
      </c>
      <c r="B20" s="152">
        <f aca="true" t="shared" si="2" ref="B20:G20">SUM(B21:B26)</f>
        <v>14</v>
      </c>
      <c r="C20" s="152">
        <f t="shared" si="2"/>
        <v>2288</v>
      </c>
      <c r="D20" s="152">
        <f t="shared" si="2"/>
        <v>17154000</v>
      </c>
      <c r="E20" s="152">
        <f t="shared" si="2"/>
        <v>14</v>
      </c>
      <c r="F20" s="152">
        <f t="shared" si="2"/>
        <v>28003040.5</v>
      </c>
      <c r="G20" s="152">
        <f t="shared" si="2"/>
        <v>101907315.75</v>
      </c>
      <c r="J20" s="229"/>
      <c r="K20" s="227"/>
      <c r="L20" s="227"/>
      <c r="M20" s="227"/>
      <c r="N20" s="229"/>
      <c r="O20" s="229"/>
      <c r="P20" s="229"/>
      <c r="Q20" s="229"/>
    </row>
    <row r="21" spans="1:13" s="226" customFormat="1" ht="19.5" customHeight="1">
      <c r="A21" s="66" t="s">
        <v>19</v>
      </c>
      <c r="B21" s="228">
        <v>3</v>
      </c>
      <c r="C21" s="228">
        <v>957</v>
      </c>
      <c r="D21" s="228">
        <v>9100000</v>
      </c>
      <c r="E21" s="228">
        <v>3</v>
      </c>
      <c r="F21" s="228">
        <v>9225402</v>
      </c>
      <c r="G21" s="228">
        <v>24284448</v>
      </c>
      <c r="K21" s="227"/>
      <c r="L21" s="227"/>
      <c r="M21" s="227"/>
    </row>
    <row r="22" spans="1:13" s="226" customFormat="1" ht="19.5" customHeight="1">
      <c r="A22" s="66" t="s">
        <v>17</v>
      </c>
      <c r="B22" s="228">
        <v>0</v>
      </c>
      <c r="C22" s="228">
        <v>0</v>
      </c>
      <c r="D22" s="228">
        <v>0</v>
      </c>
      <c r="E22" s="228">
        <v>0</v>
      </c>
      <c r="F22" s="228">
        <v>8706586.97</v>
      </c>
      <c r="G22" s="228">
        <v>13035306.69</v>
      </c>
      <c r="K22" s="227"/>
      <c r="L22" s="227"/>
      <c r="M22" s="227"/>
    </row>
    <row r="23" spans="1:13" s="226" customFormat="1" ht="19.5" customHeight="1">
      <c r="A23" s="66" t="s">
        <v>18</v>
      </c>
      <c r="B23" s="228">
        <v>1</v>
      </c>
      <c r="C23" s="228">
        <v>619</v>
      </c>
      <c r="D23" s="228">
        <v>3500000</v>
      </c>
      <c r="E23" s="228">
        <v>1</v>
      </c>
      <c r="F23" s="228">
        <v>3942831.53</v>
      </c>
      <c r="G23" s="228">
        <v>5467978.66</v>
      </c>
      <c r="K23" s="227"/>
      <c r="L23" s="227"/>
      <c r="M23" s="227"/>
    </row>
    <row r="24" spans="1:13" s="226" customFormat="1" ht="19.5" customHeight="1">
      <c r="A24" s="66" t="s">
        <v>64</v>
      </c>
      <c r="B24" s="228">
        <v>7</v>
      </c>
      <c r="C24" s="228">
        <v>506</v>
      </c>
      <c r="D24" s="228">
        <v>3700000</v>
      </c>
      <c r="E24" s="228">
        <v>7</v>
      </c>
      <c r="F24" s="228">
        <v>5123220</v>
      </c>
      <c r="G24" s="228">
        <v>22199336.39</v>
      </c>
      <c r="K24" s="227"/>
      <c r="L24" s="227"/>
      <c r="M24" s="227"/>
    </row>
    <row r="25" spans="1:13" s="226" customFormat="1" ht="19.5" customHeight="1">
      <c r="A25" s="66" t="s">
        <v>16</v>
      </c>
      <c r="B25" s="228">
        <v>3</v>
      </c>
      <c r="C25" s="228">
        <v>206</v>
      </c>
      <c r="D25" s="228">
        <v>854000</v>
      </c>
      <c r="E25" s="228">
        <v>3</v>
      </c>
      <c r="F25" s="228">
        <v>854000</v>
      </c>
      <c r="G25" s="228">
        <v>19289687.28</v>
      </c>
      <c r="K25" s="227"/>
      <c r="L25" s="227"/>
      <c r="M25" s="227"/>
    </row>
    <row r="26" spans="1:13" s="226" customFormat="1" ht="19.5" customHeight="1">
      <c r="A26" s="66" t="s">
        <v>14</v>
      </c>
      <c r="B26" s="228">
        <v>0</v>
      </c>
      <c r="C26" s="228">
        <v>0</v>
      </c>
      <c r="D26" s="228">
        <v>0</v>
      </c>
      <c r="E26" s="228">
        <v>0</v>
      </c>
      <c r="F26" s="228">
        <v>151000</v>
      </c>
      <c r="G26" s="228">
        <v>17630558.73</v>
      </c>
      <c r="K26" s="227"/>
      <c r="L26" s="227"/>
      <c r="M26" s="227"/>
    </row>
    <row r="27" spans="1:13" s="226" customFormat="1" ht="19.5" customHeight="1">
      <c r="A27" s="207" t="s">
        <v>21</v>
      </c>
      <c r="B27" s="152">
        <f aca="true" t="shared" si="3" ref="B27:G27">SUM(B28:B32)</f>
        <v>38</v>
      </c>
      <c r="C27" s="152">
        <f t="shared" si="3"/>
        <v>2780</v>
      </c>
      <c r="D27" s="152">
        <f t="shared" si="3"/>
        <v>59388177</v>
      </c>
      <c r="E27" s="152">
        <f t="shared" si="3"/>
        <v>38</v>
      </c>
      <c r="F27" s="152">
        <f t="shared" si="3"/>
        <v>62482908.75</v>
      </c>
      <c r="G27" s="152">
        <f t="shared" si="3"/>
        <v>171245438.09</v>
      </c>
      <c r="K27" s="227"/>
      <c r="L27" s="227"/>
      <c r="M27" s="227"/>
    </row>
    <row r="28" spans="1:13" s="226" customFormat="1" ht="19.5" customHeight="1">
      <c r="A28" s="66" t="s">
        <v>27</v>
      </c>
      <c r="B28" s="228">
        <v>4</v>
      </c>
      <c r="C28" s="228">
        <v>145</v>
      </c>
      <c r="D28" s="228">
        <v>10800000</v>
      </c>
      <c r="E28" s="228">
        <v>4</v>
      </c>
      <c r="F28" s="228">
        <v>14473013</v>
      </c>
      <c r="G28" s="228">
        <v>6407556.42</v>
      </c>
      <c r="K28" s="227"/>
      <c r="L28" s="227"/>
      <c r="M28" s="227"/>
    </row>
    <row r="29" spans="1:13" s="226" customFormat="1" ht="19.5" customHeight="1">
      <c r="A29" s="66" t="s">
        <v>26</v>
      </c>
      <c r="B29" s="228">
        <v>1</v>
      </c>
      <c r="C29" s="228">
        <v>0</v>
      </c>
      <c r="D29" s="228">
        <v>4300000</v>
      </c>
      <c r="E29" s="228">
        <v>1</v>
      </c>
      <c r="F29" s="228">
        <v>5334527.77</v>
      </c>
      <c r="G29" s="228">
        <v>15054546.12</v>
      </c>
      <c r="K29" s="227"/>
      <c r="L29" s="227"/>
      <c r="M29" s="227"/>
    </row>
    <row r="30" spans="1:13" s="226" customFormat="1" ht="19.5" customHeight="1">
      <c r="A30" s="66" t="s">
        <v>31</v>
      </c>
      <c r="B30" s="228">
        <v>22</v>
      </c>
      <c r="C30" s="228">
        <v>1189</v>
      </c>
      <c r="D30" s="228">
        <v>15673177</v>
      </c>
      <c r="E30" s="228">
        <v>22</v>
      </c>
      <c r="F30" s="228">
        <v>14804220.99</v>
      </c>
      <c r="G30" s="228">
        <v>3132568.86</v>
      </c>
      <c r="K30" s="227"/>
      <c r="L30" s="227"/>
      <c r="M30" s="227"/>
    </row>
    <row r="31" spans="1:13" s="226" customFormat="1" ht="19.5" customHeight="1">
      <c r="A31" s="66" t="s">
        <v>24</v>
      </c>
      <c r="B31" s="228">
        <v>0</v>
      </c>
      <c r="C31" s="228">
        <v>0</v>
      </c>
      <c r="D31" s="228">
        <v>0</v>
      </c>
      <c r="E31" s="228">
        <v>0</v>
      </c>
      <c r="F31" s="228">
        <v>575000</v>
      </c>
      <c r="G31" s="228">
        <v>8523116.83</v>
      </c>
      <c r="K31" s="227"/>
      <c r="L31" s="227"/>
      <c r="M31" s="227"/>
    </row>
    <row r="32" spans="1:13" s="226" customFormat="1" ht="19.5" customHeight="1">
      <c r="A32" s="66" t="s">
        <v>22</v>
      </c>
      <c r="B32" s="228">
        <v>11</v>
      </c>
      <c r="C32" s="228">
        <v>1446</v>
      </c>
      <c r="D32" s="228">
        <v>28615000</v>
      </c>
      <c r="E32" s="228">
        <v>11</v>
      </c>
      <c r="F32" s="228">
        <v>27296146.99</v>
      </c>
      <c r="G32" s="228">
        <v>138127649.86</v>
      </c>
      <c r="K32" s="227"/>
      <c r="L32" s="227"/>
      <c r="M32" s="227"/>
    </row>
    <row r="33" spans="1:13" s="226" customFormat="1" ht="19.5" customHeight="1">
      <c r="A33" s="207" t="s">
        <v>28</v>
      </c>
      <c r="B33" s="152">
        <f aca="true" t="shared" si="4" ref="B33:G33">SUM(B34:B38)</f>
        <v>93</v>
      </c>
      <c r="C33" s="152">
        <f t="shared" si="4"/>
        <v>2658</v>
      </c>
      <c r="D33" s="152">
        <f t="shared" si="4"/>
        <v>53587357.3</v>
      </c>
      <c r="E33" s="152">
        <f t="shared" si="4"/>
        <v>93</v>
      </c>
      <c r="F33" s="152">
        <f t="shared" si="4"/>
        <v>55127985.769999996</v>
      </c>
      <c r="G33" s="152">
        <f t="shared" si="4"/>
        <v>66296807.85999999</v>
      </c>
      <c r="H33" s="19"/>
      <c r="I33" s="19"/>
      <c r="K33" s="227"/>
      <c r="L33" s="227"/>
      <c r="M33" s="227"/>
    </row>
    <row r="34" spans="1:13" s="226" customFormat="1" ht="19.5" customHeight="1">
      <c r="A34" s="66" t="s">
        <v>29</v>
      </c>
      <c r="B34" s="228">
        <v>37</v>
      </c>
      <c r="C34" s="228">
        <v>570</v>
      </c>
      <c r="D34" s="228">
        <v>32550357.3</v>
      </c>
      <c r="E34" s="228">
        <v>37</v>
      </c>
      <c r="F34" s="228">
        <v>27085718.66</v>
      </c>
      <c r="G34" s="228">
        <v>14773766.6</v>
      </c>
      <c r="K34" s="227"/>
      <c r="L34" s="227"/>
      <c r="M34" s="227"/>
    </row>
    <row r="35" spans="1:13" s="226" customFormat="1" ht="19.5" customHeight="1">
      <c r="A35" s="66" t="s">
        <v>50</v>
      </c>
      <c r="B35" s="228">
        <v>0</v>
      </c>
      <c r="C35" s="228">
        <v>0</v>
      </c>
      <c r="D35" s="228">
        <v>0</v>
      </c>
      <c r="E35" s="228">
        <v>0</v>
      </c>
      <c r="F35" s="228">
        <v>7596811.59</v>
      </c>
      <c r="G35" s="228">
        <v>7780755.25</v>
      </c>
      <c r="K35" s="227"/>
      <c r="L35" s="227"/>
      <c r="M35" s="227"/>
    </row>
    <row r="36" spans="1:13" s="226" customFormat="1" ht="19.5" customHeight="1">
      <c r="A36" s="66" t="s">
        <v>32</v>
      </c>
      <c r="B36" s="228">
        <v>8</v>
      </c>
      <c r="C36" s="228">
        <v>533</v>
      </c>
      <c r="D36" s="228">
        <v>5250000</v>
      </c>
      <c r="E36" s="228">
        <v>8</v>
      </c>
      <c r="F36" s="228">
        <v>5364462.02</v>
      </c>
      <c r="G36" s="228">
        <v>15758774.59</v>
      </c>
      <c r="K36" s="227"/>
      <c r="L36" s="227"/>
      <c r="M36" s="227"/>
    </row>
    <row r="37" spans="1:13" s="226" customFormat="1" ht="19.5" customHeight="1">
      <c r="A37" s="66" t="s">
        <v>90</v>
      </c>
      <c r="B37" s="228">
        <v>15</v>
      </c>
      <c r="C37" s="228">
        <v>594</v>
      </c>
      <c r="D37" s="228">
        <v>5207000</v>
      </c>
      <c r="E37" s="228">
        <v>15</v>
      </c>
      <c r="F37" s="228">
        <v>5035275.52</v>
      </c>
      <c r="G37" s="228">
        <v>24822992.13</v>
      </c>
      <c r="K37" s="227"/>
      <c r="M37" s="227"/>
    </row>
    <row r="38" spans="1:13" s="226" customFormat="1" ht="19.5" customHeight="1">
      <c r="A38" s="66" t="s">
        <v>30</v>
      </c>
      <c r="B38" s="228">
        <v>33</v>
      </c>
      <c r="C38" s="228">
        <v>961</v>
      </c>
      <c r="D38" s="228">
        <v>10580000</v>
      </c>
      <c r="E38" s="228">
        <v>33</v>
      </c>
      <c r="F38" s="228">
        <v>10045717.98</v>
      </c>
      <c r="G38" s="228">
        <v>3160519.29</v>
      </c>
      <c r="K38" s="227"/>
      <c r="L38" s="227"/>
      <c r="M38" s="227"/>
    </row>
    <row r="39" spans="1:13" s="226" customFormat="1" ht="19.5" customHeight="1">
      <c r="A39" s="207" t="s">
        <v>47</v>
      </c>
      <c r="B39" s="152">
        <f aca="true" t="shared" si="5" ref="B39:G39">SUM(B40:B44)</f>
        <v>9</v>
      </c>
      <c r="C39" s="152">
        <f t="shared" si="5"/>
        <v>277</v>
      </c>
      <c r="D39" s="152">
        <f t="shared" si="5"/>
        <v>28137352.82</v>
      </c>
      <c r="E39" s="152">
        <f t="shared" si="5"/>
        <v>9</v>
      </c>
      <c r="F39" s="152">
        <f t="shared" si="5"/>
        <v>17533810.55</v>
      </c>
      <c r="G39" s="152">
        <f t="shared" si="5"/>
        <v>77478898.77999999</v>
      </c>
      <c r="K39" s="227"/>
      <c r="L39" s="227"/>
      <c r="M39" s="227"/>
    </row>
    <row r="40" spans="1:13" s="226" customFormat="1" ht="19.5" customHeight="1">
      <c r="A40" s="66" t="s">
        <v>8</v>
      </c>
      <c r="B40" s="228">
        <v>3</v>
      </c>
      <c r="C40" s="228">
        <v>157</v>
      </c>
      <c r="D40" s="228">
        <v>13977312.82</v>
      </c>
      <c r="E40" s="228">
        <v>3</v>
      </c>
      <c r="F40" s="228">
        <v>14059310.98</v>
      </c>
      <c r="G40" s="228">
        <v>60796987.21</v>
      </c>
      <c r="K40" s="227"/>
      <c r="L40" s="227"/>
      <c r="M40" s="227"/>
    </row>
    <row r="41" spans="1:13" s="226" customFormat="1" ht="19.5" customHeight="1">
      <c r="A41" s="66" t="s">
        <v>23</v>
      </c>
      <c r="B41" s="228">
        <v>2</v>
      </c>
      <c r="C41" s="228">
        <v>0</v>
      </c>
      <c r="D41" s="228">
        <v>2700000</v>
      </c>
      <c r="E41" s="228">
        <v>2</v>
      </c>
      <c r="F41" s="228">
        <v>2038400</v>
      </c>
      <c r="G41" s="228">
        <v>2603309.82</v>
      </c>
      <c r="K41" s="227"/>
      <c r="L41" s="227"/>
      <c r="M41" s="227"/>
    </row>
    <row r="42" spans="1:13" s="226" customFormat="1" ht="19.5" customHeight="1">
      <c r="A42" s="66" t="s">
        <v>65</v>
      </c>
      <c r="B42" s="228">
        <v>0</v>
      </c>
      <c r="C42" s="228">
        <v>0</v>
      </c>
      <c r="D42" s="228">
        <v>0</v>
      </c>
      <c r="E42" s="228">
        <v>0</v>
      </c>
      <c r="F42" s="228">
        <v>74479.52</v>
      </c>
      <c r="G42" s="228">
        <v>6948706.47</v>
      </c>
      <c r="K42" s="227"/>
      <c r="L42" s="227"/>
      <c r="M42" s="227"/>
    </row>
    <row r="43" spans="1:13" s="226" customFormat="1" ht="19.5" customHeight="1">
      <c r="A43" s="66" t="s">
        <v>25</v>
      </c>
      <c r="B43" s="228">
        <v>1</v>
      </c>
      <c r="C43" s="228">
        <v>80</v>
      </c>
      <c r="D43" s="228">
        <v>500000</v>
      </c>
      <c r="E43" s="228">
        <v>1</v>
      </c>
      <c r="F43" s="228">
        <v>616500</v>
      </c>
      <c r="G43" s="228">
        <v>4365863.71</v>
      </c>
      <c r="K43" s="227"/>
      <c r="L43" s="227"/>
      <c r="M43" s="227"/>
    </row>
    <row r="44" spans="1:13" s="226" customFormat="1" ht="19.5" customHeight="1">
      <c r="A44" s="66" t="s">
        <v>15</v>
      </c>
      <c r="B44" s="228">
        <v>3</v>
      </c>
      <c r="C44" s="228">
        <v>40</v>
      </c>
      <c r="D44" s="228">
        <v>10960040</v>
      </c>
      <c r="E44" s="228">
        <v>3</v>
      </c>
      <c r="F44" s="228">
        <v>745120.05</v>
      </c>
      <c r="G44" s="228">
        <v>2764031.57</v>
      </c>
      <c r="K44" s="227"/>
      <c r="L44" s="227"/>
      <c r="M44" s="227"/>
    </row>
    <row r="45" spans="1:13" s="226" customFormat="1" ht="19.5" customHeight="1">
      <c r="A45" s="208" t="s">
        <v>91</v>
      </c>
      <c r="B45" s="209">
        <f aca="true" t="shared" si="6" ref="B45:G45">+B7+B13+B20+B33+B27+B39</f>
        <v>309</v>
      </c>
      <c r="C45" s="209">
        <f>+C7+C13+C20+C33+C27+C39</f>
        <v>14283</v>
      </c>
      <c r="D45" s="209">
        <f t="shared" si="6"/>
        <v>285230063.12</v>
      </c>
      <c r="E45" s="209">
        <f t="shared" si="6"/>
        <v>309</v>
      </c>
      <c r="F45" s="209">
        <f t="shared" si="6"/>
        <v>346596095.95</v>
      </c>
      <c r="G45" s="209">
        <f t="shared" si="6"/>
        <v>520067339.40999997</v>
      </c>
      <c r="K45" s="230"/>
      <c r="L45" s="230"/>
      <c r="M45" s="230"/>
    </row>
    <row r="46" spans="1:7" ht="13.5">
      <c r="A46" s="280" t="s">
        <v>248</v>
      </c>
      <c r="B46" s="280"/>
      <c r="C46" s="280"/>
      <c r="D46" s="21"/>
      <c r="E46" s="21"/>
      <c r="F46" s="21"/>
      <c r="G46" s="21"/>
    </row>
    <row r="48" spans="3:7" ht="15.75">
      <c r="C48" s="23"/>
      <c r="D48" s="23"/>
      <c r="E48" s="23"/>
      <c r="F48" s="23"/>
      <c r="G48" s="23"/>
    </row>
    <row r="50" spans="1:17" s="23" customFormat="1" ht="18.75">
      <c r="A50" s="231"/>
      <c r="C50" s="24"/>
      <c r="D50" s="24"/>
      <c r="E50" s="24"/>
      <c r="F50" s="25"/>
      <c r="G50" s="24"/>
      <c r="H50" s="71"/>
      <c r="I50" s="71"/>
      <c r="J50" s="71"/>
      <c r="K50" s="24"/>
      <c r="L50" s="24"/>
      <c r="M50" s="24"/>
      <c r="N50" s="71"/>
      <c r="O50" s="71"/>
      <c r="P50" s="71"/>
      <c r="Q50" s="71"/>
    </row>
  </sheetData>
  <sheetProtection/>
  <mergeCells count="4">
    <mergeCell ref="A1:G1"/>
    <mergeCell ref="A2:G2"/>
    <mergeCell ref="A46:C46"/>
    <mergeCell ref="B5:B6"/>
  </mergeCells>
  <printOptions horizontalCentered="1"/>
  <pageMargins left="0.62" right="0.47" top="0.75" bottom="0.75" header="0.3" footer="0.3"/>
  <pageSetup fitToHeight="1" fitToWidth="1" horizontalDpi="600" verticalDpi="600" orientation="portrait" scale="70" r:id="rId2"/>
  <headerFooter alignWithMargins="0">
    <oddFooter>&amp;LPlaneación Estratégica-Sección de Estadística.</oddFooter>
  </headerFooter>
  <rowBreaks count="1" manualBreakCount="1">
    <brk id="45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="70" zoomScaleNormal="70" zoomScalePageLayoutView="0" workbookViewId="0" topLeftCell="A1">
      <selection activeCell="I22" sqref="I22"/>
    </sheetView>
  </sheetViews>
  <sheetFormatPr defaultColWidth="11.421875" defaultRowHeight="19.5" customHeight="1"/>
  <cols>
    <col min="1" max="1" width="39.140625" style="123" bestFit="1" customWidth="1"/>
    <col min="2" max="3" width="18.28125" style="123" bestFit="1" customWidth="1"/>
    <col min="4" max="4" width="21.140625" style="123" bestFit="1" customWidth="1"/>
    <col min="5" max="5" width="15.00390625" style="123" bestFit="1" customWidth="1"/>
    <col min="6" max="6" width="12.8515625" style="123" bestFit="1" customWidth="1"/>
    <col min="7" max="7" width="26.7109375" style="123" bestFit="1" customWidth="1"/>
    <col min="8" max="8" width="21.8515625" style="123" bestFit="1" customWidth="1"/>
    <col min="9" max="9" width="19.28125" style="123" bestFit="1" customWidth="1"/>
    <col min="10" max="16384" width="11.421875" style="123" customWidth="1"/>
  </cols>
  <sheetData>
    <row r="1" spans="1:5" ht="26.25">
      <c r="A1" s="283" t="s">
        <v>157</v>
      </c>
      <c r="B1" s="283"/>
      <c r="C1" s="283"/>
      <c r="D1" s="283"/>
      <c r="E1" s="283"/>
    </row>
    <row r="2" spans="1:5" ht="26.25">
      <c r="A2" s="283" t="s">
        <v>51</v>
      </c>
      <c r="B2" s="283"/>
      <c r="C2" s="283"/>
      <c r="D2" s="283"/>
      <c r="E2" s="283"/>
    </row>
    <row r="3" spans="1:7" ht="26.25">
      <c r="A3" s="279" t="s">
        <v>234</v>
      </c>
      <c r="B3" s="279"/>
      <c r="C3" s="279"/>
      <c r="D3" s="279"/>
      <c r="E3" s="279"/>
      <c r="F3" s="122"/>
      <c r="G3" s="122"/>
    </row>
    <row r="4" spans="1:5" ht="19.5" customHeight="1">
      <c r="A4" s="124"/>
      <c r="B4" s="124"/>
      <c r="C4" s="124"/>
      <c r="D4" s="124"/>
      <c r="E4" s="124"/>
    </row>
    <row r="5" spans="1:10" ht="19.5" customHeight="1">
      <c r="A5" s="284" t="s">
        <v>106</v>
      </c>
      <c r="B5" s="125" t="s">
        <v>158</v>
      </c>
      <c r="C5" s="125" t="s">
        <v>57</v>
      </c>
      <c r="D5" s="125" t="s">
        <v>159</v>
      </c>
      <c r="E5" s="181" t="s">
        <v>59</v>
      </c>
      <c r="H5" s="126"/>
      <c r="I5" s="126"/>
      <c r="J5" s="126"/>
    </row>
    <row r="6" spans="1:10" ht="19.5" customHeight="1">
      <c r="A6" s="284"/>
      <c r="B6" s="125" t="s">
        <v>160</v>
      </c>
      <c r="C6" s="125" t="s">
        <v>161</v>
      </c>
      <c r="D6" s="125" t="s">
        <v>53</v>
      </c>
      <c r="E6" s="181" t="s">
        <v>226</v>
      </c>
      <c r="G6" s="127"/>
      <c r="I6" s="126"/>
      <c r="J6" s="126"/>
    </row>
    <row r="7" spans="1:10" ht="19.5" customHeight="1">
      <c r="A7" s="284"/>
      <c r="B7" s="125" t="s">
        <v>236</v>
      </c>
      <c r="C7" s="125" t="s">
        <v>162</v>
      </c>
      <c r="D7" s="125" t="s">
        <v>109</v>
      </c>
      <c r="E7" s="180" t="s">
        <v>236</v>
      </c>
      <c r="G7" s="127"/>
      <c r="I7" s="126"/>
      <c r="J7" s="126"/>
    </row>
    <row r="8" spans="1:10" ht="19.5" customHeight="1">
      <c r="A8" s="138" t="s">
        <v>112</v>
      </c>
      <c r="B8" s="128"/>
      <c r="C8" s="129"/>
      <c r="D8" s="129"/>
      <c r="E8" s="129"/>
      <c r="G8" s="129"/>
      <c r="H8" s="129"/>
      <c r="I8" s="127"/>
      <c r="J8" s="126"/>
    </row>
    <row r="9" spans="1:10" ht="19.5" customHeight="1">
      <c r="A9" s="130" t="s">
        <v>186</v>
      </c>
      <c r="B9" s="131">
        <v>42</v>
      </c>
      <c r="C9" s="131">
        <v>2403</v>
      </c>
      <c r="D9" s="131">
        <v>16650000</v>
      </c>
      <c r="E9" s="131">
        <v>42</v>
      </c>
      <c r="G9" s="127"/>
      <c r="I9" s="132"/>
      <c r="J9" s="126"/>
    </row>
    <row r="10" spans="1:10" ht="19.5" customHeight="1">
      <c r="A10" s="130" t="s">
        <v>188</v>
      </c>
      <c r="B10" s="131">
        <v>18</v>
      </c>
      <c r="C10" s="131">
        <v>2178</v>
      </c>
      <c r="D10" s="131">
        <v>13540000</v>
      </c>
      <c r="E10" s="133">
        <v>18</v>
      </c>
      <c r="G10" s="127"/>
      <c r="H10" s="127"/>
      <c r="I10" s="127"/>
      <c r="J10" s="126"/>
    </row>
    <row r="11" spans="1:10" ht="19.5" customHeight="1">
      <c r="A11" s="130" t="s">
        <v>210</v>
      </c>
      <c r="B11" s="131">
        <v>2</v>
      </c>
      <c r="C11" s="131">
        <v>140</v>
      </c>
      <c r="D11" s="131">
        <v>1200000</v>
      </c>
      <c r="E11" s="131">
        <v>2</v>
      </c>
      <c r="G11" s="127"/>
      <c r="I11" s="132"/>
      <c r="J11" s="126"/>
    </row>
    <row r="12" spans="1:10" ht="19.5" customHeight="1">
      <c r="A12" s="130" t="s">
        <v>207</v>
      </c>
      <c r="B12" s="131">
        <v>18</v>
      </c>
      <c r="C12" s="131">
        <v>1122</v>
      </c>
      <c r="D12" s="131">
        <v>14428965</v>
      </c>
      <c r="E12" s="131">
        <v>18</v>
      </c>
      <c r="G12" s="127"/>
      <c r="H12" s="127"/>
      <c r="I12" s="127"/>
      <c r="J12" s="126"/>
    </row>
    <row r="13" spans="1:10" ht="19.5" customHeight="1">
      <c r="A13" s="130" t="s">
        <v>208</v>
      </c>
      <c r="B13" s="131">
        <v>5</v>
      </c>
      <c r="C13" s="131">
        <v>519</v>
      </c>
      <c r="D13" s="131">
        <v>3401768</v>
      </c>
      <c r="E13" s="131">
        <v>5</v>
      </c>
      <c r="G13" s="127"/>
      <c r="I13" s="132"/>
      <c r="J13" s="126"/>
    </row>
    <row r="14" spans="1:10" ht="19.5" customHeight="1">
      <c r="A14" s="130" t="s">
        <v>209</v>
      </c>
      <c r="B14" s="131">
        <v>2</v>
      </c>
      <c r="C14" s="131">
        <v>145</v>
      </c>
      <c r="D14" s="131">
        <v>1575000</v>
      </c>
      <c r="E14" s="131">
        <v>2</v>
      </c>
      <c r="G14" s="127"/>
      <c r="I14" s="132"/>
      <c r="J14" s="126"/>
    </row>
    <row r="15" spans="1:10" ht="19.5" customHeight="1">
      <c r="A15" s="130" t="s">
        <v>189</v>
      </c>
      <c r="B15" s="131">
        <v>2</v>
      </c>
      <c r="C15" s="131">
        <v>0</v>
      </c>
      <c r="D15" s="131">
        <v>14000000</v>
      </c>
      <c r="E15" s="131">
        <v>2</v>
      </c>
      <c r="G15" s="127"/>
      <c r="I15" s="132"/>
      <c r="J15" s="126"/>
    </row>
    <row r="16" spans="1:10" ht="19.5" customHeight="1">
      <c r="A16" s="130" t="s">
        <v>187</v>
      </c>
      <c r="B16" s="131">
        <v>11</v>
      </c>
      <c r="C16" s="131">
        <v>824</v>
      </c>
      <c r="D16" s="131">
        <v>7405000</v>
      </c>
      <c r="E16" s="131">
        <v>11</v>
      </c>
      <c r="G16" s="127"/>
      <c r="I16" s="132"/>
      <c r="J16" s="126"/>
    </row>
    <row r="17" spans="1:10" ht="19.5" customHeight="1">
      <c r="A17" s="130" t="s">
        <v>237</v>
      </c>
      <c r="B17" s="131">
        <v>1</v>
      </c>
      <c r="C17" s="131">
        <v>619</v>
      </c>
      <c r="D17" s="131">
        <v>3500000</v>
      </c>
      <c r="E17" s="131">
        <v>1</v>
      </c>
      <c r="G17" s="127"/>
      <c r="I17" s="132"/>
      <c r="J17" s="126"/>
    </row>
    <row r="18" spans="1:10" ht="19.5" customHeight="1">
      <c r="A18" s="130" t="s">
        <v>211</v>
      </c>
      <c r="B18" s="131">
        <v>7</v>
      </c>
      <c r="C18" s="131">
        <v>1166</v>
      </c>
      <c r="D18" s="131">
        <v>11680000</v>
      </c>
      <c r="E18" s="131">
        <v>7</v>
      </c>
      <c r="G18" s="127"/>
      <c r="H18" s="127"/>
      <c r="I18" s="127"/>
      <c r="J18" s="126"/>
    </row>
    <row r="19" spans="1:10" ht="19.5" customHeight="1">
      <c r="A19" s="130" t="s">
        <v>238</v>
      </c>
      <c r="B19" s="131">
        <v>1</v>
      </c>
      <c r="C19" s="131">
        <v>0</v>
      </c>
      <c r="D19" s="131">
        <v>3840000</v>
      </c>
      <c r="E19" s="131">
        <v>1</v>
      </c>
      <c r="G19" s="127"/>
      <c r="I19" s="132"/>
      <c r="J19" s="126"/>
    </row>
    <row r="20" spans="1:10" ht="19.5" customHeight="1">
      <c r="A20" s="130" t="s">
        <v>185</v>
      </c>
      <c r="B20" s="131">
        <v>7</v>
      </c>
      <c r="C20" s="131">
        <v>1362</v>
      </c>
      <c r="D20" s="131">
        <v>7894000</v>
      </c>
      <c r="E20" s="133">
        <v>7</v>
      </c>
      <c r="G20" s="127"/>
      <c r="H20" s="127"/>
      <c r="I20" s="127"/>
      <c r="J20" s="126"/>
    </row>
    <row r="21" spans="1:10" ht="19.5" customHeight="1">
      <c r="A21" s="130" t="s">
        <v>192</v>
      </c>
      <c r="B21" s="131">
        <v>37</v>
      </c>
      <c r="C21" s="131">
        <v>1261</v>
      </c>
      <c r="D21" s="131">
        <v>6642000</v>
      </c>
      <c r="E21" s="131">
        <v>37</v>
      </c>
      <c r="G21" s="127"/>
      <c r="I21" s="132"/>
      <c r="J21" s="126"/>
    </row>
    <row r="22" spans="1:10" ht="19.5" customHeight="1">
      <c r="A22" s="130" t="s">
        <v>199</v>
      </c>
      <c r="B22" s="131">
        <v>16</v>
      </c>
      <c r="C22" s="131">
        <v>740</v>
      </c>
      <c r="D22" s="131">
        <v>2832500</v>
      </c>
      <c r="E22" s="131">
        <v>16</v>
      </c>
      <c r="G22" s="127"/>
      <c r="I22" s="132"/>
      <c r="J22" s="126"/>
    </row>
    <row r="23" spans="1:10" ht="19.5" customHeight="1">
      <c r="A23" s="130" t="s">
        <v>195</v>
      </c>
      <c r="B23" s="131">
        <v>1</v>
      </c>
      <c r="C23" s="131">
        <v>0</v>
      </c>
      <c r="D23" s="131">
        <v>5000000</v>
      </c>
      <c r="E23" s="131">
        <v>1</v>
      </c>
      <c r="G23" s="127"/>
      <c r="I23" s="132"/>
      <c r="J23" s="126"/>
    </row>
    <row r="24" spans="1:10" ht="19.5" customHeight="1">
      <c r="A24" s="130" t="s">
        <v>218</v>
      </c>
      <c r="B24" s="131">
        <v>1</v>
      </c>
      <c r="C24" s="131">
        <v>32</v>
      </c>
      <c r="D24" s="131">
        <v>4000000</v>
      </c>
      <c r="E24" s="131">
        <v>1</v>
      </c>
      <c r="G24" s="127"/>
      <c r="I24" s="132"/>
      <c r="J24" s="126"/>
    </row>
    <row r="25" spans="1:10" ht="19.5" customHeight="1">
      <c r="A25" s="130" t="s">
        <v>196</v>
      </c>
      <c r="B25" s="131">
        <v>9</v>
      </c>
      <c r="C25" s="131">
        <v>635</v>
      </c>
      <c r="D25" s="131">
        <v>3920000</v>
      </c>
      <c r="E25" s="131">
        <v>9</v>
      </c>
      <c r="G25" s="127"/>
      <c r="H25" s="127"/>
      <c r="I25" s="127"/>
      <c r="J25" s="126"/>
    </row>
    <row r="26" spans="1:10" ht="19.5" customHeight="1">
      <c r="A26" s="130" t="s">
        <v>194</v>
      </c>
      <c r="B26" s="131">
        <v>1</v>
      </c>
      <c r="C26" s="131">
        <v>157</v>
      </c>
      <c r="D26" s="131">
        <v>2500000</v>
      </c>
      <c r="E26" s="131">
        <v>1</v>
      </c>
      <c r="G26" s="127"/>
      <c r="I26" s="132"/>
      <c r="J26" s="126"/>
    </row>
    <row r="27" spans="1:10" ht="19.5" customHeight="1">
      <c r="A27" s="130" t="s">
        <v>190</v>
      </c>
      <c r="B27" s="131">
        <v>3</v>
      </c>
      <c r="C27" s="131">
        <v>0</v>
      </c>
      <c r="D27" s="131">
        <v>1940000</v>
      </c>
      <c r="E27" s="131">
        <v>3</v>
      </c>
      <c r="G27" s="127"/>
      <c r="I27" s="132"/>
      <c r="J27" s="126"/>
    </row>
    <row r="28" spans="1:10" ht="19.5" customHeight="1">
      <c r="A28" s="130" t="s">
        <v>191</v>
      </c>
      <c r="B28" s="131">
        <v>9</v>
      </c>
      <c r="C28" s="131">
        <v>188</v>
      </c>
      <c r="D28" s="131">
        <v>1570000</v>
      </c>
      <c r="E28" s="131">
        <v>9</v>
      </c>
      <c r="G28" s="127"/>
      <c r="I28" s="132"/>
      <c r="J28" s="126"/>
    </row>
    <row r="29" spans="1:10" ht="19.5" customHeight="1">
      <c r="A29" s="130" t="s">
        <v>212</v>
      </c>
      <c r="B29" s="131">
        <v>5</v>
      </c>
      <c r="C29" s="131">
        <v>102</v>
      </c>
      <c r="D29" s="131">
        <v>1425000</v>
      </c>
      <c r="E29" s="131">
        <v>5</v>
      </c>
      <c r="G29" s="127"/>
      <c r="I29" s="132"/>
      <c r="J29" s="126"/>
    </row>
    <row r="30" spans="1:10" ht="19.5" customHeight="1">
      <c r="A30" s="130" t="s">
        <v>197</v>
      </c>
      <c r="B30" s="131">
        <v>7</v>
      </c>
      <c r="C30" s="131">
        <v>143</v>
      </c>
      <c r="D30" s="131">
        <v>1400000</v>
      </c>
      <c r="E30" s="131">
        <v>7</v>
      </c>
      <c r="G30" s="127"/>
      <c r="I30" s="132"/>
      <c r="J30" s="126"/>
    </row>
    <row r="31" spans="1:10" ht="19.5" customHeight="1">
      <c r="A31" s="130" t="s">
        <v>239</v>
      </c>
      <c r="B31" s="131">
        <v>1</v>
      </c>
      <c r="C31" s="131">
        <v>60</v>
      </c>
      <c r="D31" s="131">
        <v>1200000</v>
      </c>
      <c r="E31" s="131">
        <v>1</v>
      </c>
      <c r="G31" s="127"/>
      <c r="I31" s="132"/>
      <c r="J31" s="126"/>
    </row>
    <row r="32" spans="1:10" ht="19.5" customHeight="1">
      <c r="A32" s="130" t="s">
        <v>228</v>
      </c>
      <c r="B32" s="131">
        <v>1</v>
      </c>
      <c r="C32" s="131">
        <v>160</v>
      </c>
      <c r="D32" s="131">
        <v>800000</v>
      </c>
      <c r="E32" s="131">
        <v>1</v>
      </c>
      <c r="G32" s="127"/>
      <c r="I32" s="132"/>
      <c r="J32" s="126"/>
    </row>
    <row r="33" spans="1:10" ht="19.5" customHeight="1">
      <c r="A33" s="130" t="s">
        <v>198</v>
      </c>
      <c r="B33" s="131">
        <v>1</v>
      </c>
      <c r="C33" s="131">
        <v>50</v>
      </c>
      <c r="D33" s="131">
        <v>600000</v>
      </c>
      <c r="E33" s="131">
        <v>1</v>
      </c>
      <c r="G33" s="127"/>
      <c r="I33" s="132"/>
      <c r="J33" s="126"/>
    </row>
    <row r="34" spans="1:10" ht="19.5" customHeight="1">
      <c r="A34" s="130" t="s">
        <v>240</v>
      </c>
      <c r="B34" s="131">
        <v>2</v>
      </c>
      <c r="C34" s="131">
        <v>70</v>
      </c>
      <c r="D34" s="131">
        <v>400000</v>
      </c>
      <c r="E34" s="131">
        <v>2</v>
      </c>
      <c r="G34" s="127"/>
      <c r="I34" s="132"/>
      <c r="J34" s="126"/>
    </row>
    <row r="35" spans="1:10" ht="19.5" customHeight="1">
      <c r="A35" s="130" t="s">
        <v>241</v>
      </c>
      <c r="B35" s="131">
        <v>1</v>
      </c>
      <c r="C35" s="131">
        <v>31</v>
      </c>
      <c r="D35" s="131">
        <v>300000</v>
      </c>
      <c r="E35" s="131">
        <v>1</v>
      </c>
      <c r="G35" s="127"/>
      <c r="I35" s="132"/>
      <c r="J35" s="126"/>
    </row>
    <row r="36" spans="1:10" ht="19.5" customHeight="1">
      <c r="A36" s="130" t="s">
        <v>227</v>
      </c>
      <c r="B36" s="131">
        <v>1</v>
      </c>
      <c r="C36" s="131">
        <v>40</v>
      </c>
      <c r="D36" s="131">
        <v>200000</v>
      </c>
      <c r="E36" s="131">
        <v>1</v>
      </c>
      <c r="G36" s="127"/>
      <c r="I36" s="132"/>
      <c r="J36" s="126"/>
    </row>
    <row r="37" spans="1:10" ht="19.5" customHeight="1">
      <c r="A37" s="130" t="s">
        <v>242</v>
      </c>
      <c r="B37" s="133">
        <v>1</v>
      </c>
      <c r="C37" s="133">
        <v>10</v>
      </c>
      <c r="D37" s="133">
        <v>200000</v>
      </c>
      <c r="E37" s="131">
        <v>1</v>
      </c>
      <c r="G37" s="127"/>
      <c r="I37" s="132"/>
      <c r="J37" s="126"/>
    </row>
    <row r="38" spans="1:10" ht="19.5" customHeight="1">
      <c r="A38" s="130" t="s">
        <v>243</v>
      </c>
      <c r="B38" s="131">
        <v>1</v>
      </c>
      <c r="C38" s="131">
        <v>10</v>
      </c>
      <c r="D38" s="131">
        <v>162634</v>
      </c>
      <c r="E38" s="131">
        <v>1</v>
      </c>
      <c r="G38" s="127"/>
      <c r="I38" s="132"/>
      <c r="J38" s="126"/>
    </row>
    <row r="39" spans="1:10" ht="19.5" customHeight="1">
      <c r="A39" s="130" t="s">
        <v>244</v>
      </c>
      <c r="B39" s="131">
        <v>1</v>
      </c>
      <c r="C39" s="131">
        <v>15</v>
      </c>
      <c r="D39" s="131">
        <v>120000</v>
      </c>
      <c r="E39" s="131">
        <v>1</v>
      </c>
      <c r="G39" s="127"/>
      <c r="H39" s="127"/>
      <c r="I39" s="127"/>
      <c r="J39" s="126"/>
    </row>
    <row r="40" spans="1:10" ht="19.5" customHeight="1">
      <c r="A40" s="130" t="s">
        <v>193</v>
      </c>
      <c r="B40" s="131">
        <v>1</v>
      </c>
      <c r="C40" s="131">
        <v>10</v>
      </c>
      <c r="D40" s="131">
        <v>100000</v>
      </c>
      <c r="E40" s="131">
        <v>1</v>
      </c>
      <c r="G40" s="127"/>
      <c r="H40" s="127"/>
      <c r="I40" s="127"/>
      <c r="J40" s="126"/>
    </row>
    <row r="41" spans="1:10" ht="19.5" customHeight="1">
      <c r="A41" s="130" t="s">
        <v>245</v>
      </c>
      <c r="B41" s="131">
        <v>1</v>
      </c>
      <c r="C41" s="131">
        <v>0</v>
      </c>
      <c r="D41" s="131">
        <v>1500000</v>
      </c>
      <c r="E41" s="131">
        <v>1</v>
      </c>
      <c r="G41" s="127"/>
      <c r="I41" s="132"/>
      <c r="J41" s="126"/>
    </row>
    <row r="42" spans="1:10" ht="19.5" customHeight="1">
      <c r="A42" s="130" t="s">
        <v>246</v>
      </c>
      <c r="B42" s="131">
        <v>1</v>
      </c>
      <c r="C42" s="131">
        <v>91</v>
      </c>
      <c r="D42" s="131">
        <v>1500000</v>
      </c>
      <c r="E42" s="131">
        <v>1</v>
      </c>
      <c r="G42" s="127"/>
      <c r="I42" s="132"/>
      <c r="J42" s="126"/>
    </row>
    <row r="43" spans="1:10" ht="19.5" customHeight="1">
      <c r="A43" s="130" t="s">
        <v>229</v>
      </c>
      <c r="B43" s="131">
        <v>8</v>
      </c>
      <c r="C43" s="131">
        <v>0</v>
      </c>
      <c r="D43" s="131">
        <v>6490000</v>
      </c>
      <c r="E43" s="131">
        <v>8</v>
      </c>
      <c r="G43" s="127"/>
      <c r="H43" s="127"/>
      <c r="I43" s="127"/>
      <c r="J43" s="126"/>
    </row>
    <row r="44" spans="1:10" ht="19.5" customHeight="1">
      <c r="A44" s="130" t="s">
        <v>202</v>
      </c>
      <c r="B44" s="194">
        <v>29</v>
      </c>
      <c r="C44" s="194">
        <v>0</v>
      </c>
      <c r="D44" s="194">
        <v>55433346.120000005</v>
      </c>
      <c r="E44" s="194">
        <v>29</v>
      </c>
      <c r="G44" s="127"/>
      <c r="H44" s="127"/>
      <c r="I44" s="127"/>
      <c r="J44" s="126"/>
    </row>
    <row r="45" spans="1:8" s="136" customFormat="1" ht="19.5" customHeight="1">
      <c r="A45" s="134" t="s">
        <v>163</v>
      </c>
      <c r="B45" s="135">
        <f>SUM(B9:B44)</f>
        <v>255</v>
      </c>
      <c r="C45" s="135">
        <f>SUM(C9:C44)</f>
        <v>14283</v>
      </c>
      <c r="D45" s="135">
        <f>SUM(D9:D44)</f>
        <v>199350213.12</v>
      </c>
      <c r="E45" s="135">
        <f>SUM(E9:E44)</f>
        <v>255</v>
      </c>
      <c r="H45" s="137"/>
    </row>
    <row r="46" spans="1:5" ht="19.5" customHeight="1">
      <c r="A46" s="138" t="s">
        <v>128</v>
      </c>
      <c r="B46" s="131"/>
      <c r="C46" s="131"/>
      <c r="D46" s="131"/>
      <c r="E46" s="131"/>
    </row>
    <row r="47" spans="1:5" ht="19.5" customHeight="1">
      <c r="A47" s="138" t="s">
        <v>223</v>
      </c>
      <c r="B47" s="224">
        <f>SUM(B48:B53)</f>
        <v>42</v>
      </c>
      <c r="C47" s="224">
        <f>SUM(C48:C53)</f>
        <v>0</v>
      </c>
      <c r="D47" s="224">
        <f>SUM(D48:D53)</f>
        <v>63145040</v>
      </c>
      <c r="E47" s="224">
        <f>SUM(E48:E53)</f>
        <v>42</v>
      </c>
    </row>
    <row r="48" spans="1:5" ht="19.5" customHeight="1">
      <c r="A48" s="130" t="s">
        <v>215</v>
      </c>
      <c r="B48" s="131">
        <v>15</v>
      </c>
      <c r="C48" s="131">
        <v>0</v>
      </c>
      <c r="D48" s="131">
        <v>17355000</v>
      </c>
      <c r="E48" s="131">
        <v>15</v>
      </c>
    </row>
    <row r="49" spans="1:5" ht="19.5" customHeight="1">
      <c r="A49" s="130" t="s">
        <v>205</v>
      </c>
      <c r="B49" s="131">
        <v>4</v>
      </c>
      <c r="C49" s="131">
        <v>0</v>
      </c>
      <c r="D49" s="131">
        <v>7135040</v>
      </c>
      <c r="E49" s="131">
        <v>4</v>
      </c>
    </row>
    <row r="50" spans="1:5" ht="19.5" customHeight="1">
      <c r="A50" s="130" t="s">
        <v>203</v>
      </c>
      <c r="B50" s="131">
        <v>1</v>
      </c>
      <c r="C50" s="131">
        <v>0</v>
      </c>
      <c r="D50" s="131">
        <v>5000000</v>
      </c>
      <c r="E50" s="131">
        <v>1</v>
      </c>
    </row>
    <row r="51" spans="1:5" ht="19.5" customHeight="1">
      <c r="A51" s="130" t="s">
        <v>204</v>
      </c>
      <c r="B51" s="131">
        <v>3</v>
      </c>
      <c r="C51" s="131">
        <v>0</v>
      </c>
      <c r="D51" s="131">
        <v>2430000</v>
      </c>
      <c r="E51" s="131">
        <v>3</v>
      </c>
    </row>
    <row r="52" spans="1:5" ht="19.5" customHeight="1">
      <c r="A52" s="130" t="s">
        <v>230</v>
      </c>
      <c r="B52" s="131">
        <v>1</v>
      </c>
      <c r="C52" s="131">
        <v>0</v>
      </c>
      <c r="D52" s="131">
        <v>350000</v>
      </c>
      <c r="E52" s="131">
        <v>1</v>
      </c>
    </row>
    <row r="53" spans="1:5" ht="19.5" customHeight="1">
      <c r="A53" s="130" t="s">
        <v>153</v>
      </c>
      <c r="B53" s="131">
        <v>18</v>
      </c>
      <c r="C53" s="131">
        <v>0</v>
      </c>
      <c r="D53" s="131">
        <v>30875000</v>
      </c>
      <c r="E53" s="131">
        <v>18</v>
      </c>
    </row>
    <row r="54" spans="1:5" ht="19.5" customHeight="1">
      <c r="A54" s="138" t="s">
        <v>132</v>
      </c>
      <c r="B54" s="224">
        <f>SUM(B55:B57)</f>
        <v>6</v>
      </c>
      <c r="C54" s="224">
        <f>SUM(C55:C57)</f>
        <v>0</v>
      </c>
      <c r="D54" s="224">
        <f>SUM(D55:D57)</f>
        <v>9275000</v>
      </c>
      <c r="E54" s="224">
        <f>SUM(E55:E57)</f>
        <v>6</v>
      </c>
    </row>
    <row r="55" spans="1:5" ht="19.5" customHeight="1">
      <c r="A55" s="130" t="s">
        <v>154</v>
      </c>
      <c r="B55" s="131">
        <v>3</v>
      </c>
      <c r="C55" s="131">
        <v>0</v>
      </c>
      <c r="D55" s="131">
        <v>4675000</v>
      </c>
      <c r="E55" s="131">
        <v>3</v>
      </c>
    </row>
    <row r="56" spans="1:5" ht="19.5" customHeight="1">
      <c r="A56" s="130" t="s">
        <v>213</v>
      </c>
      <c r="B56" s="131">
        <v>2</v>
      </c>
      <c r="C56" s="131">
        <v>0</v>
      </c>
      <c r="D56" s="131">
        <v>3600000</v>
      </c>
      <c r="E56" s="131">
        <v>2</v>
      </c>
    </row>
    <row r="57" spans="1:5" ht="19.5" customHeight="1">
      <c r="A57" s="130" t="s">
        <v>247</v>
      </c>
      <c r="B57" s="131">
        <v>1</v>
      </c>
      <c r="C57" s="131">
        <v>0</v>
      </c>
      <c r="D57" s="131">
        <v>1000000</v>
      </c>
      <c r="E57" s="131">
        <v>1</v>
      </c>
    </row>
    <row r="58" spans="1:5" ht="19.5" customHeight="1">
      <c r="A58" s="138" t="s">
        <v>164</v>
      </c>
      <c r="B58" s="224">
        <f>SUM(B59:B59)</f>
        <v>2</v>
      </c>
      <c r="C58" s="224">
        <f>SUM(C59:C59)</f>
        <v>0</v>
      </c>
      <c r="D58" s="224">
        <f>SUM(D59:D59)</f>
        <v>3000000</v>
      </c>
      <c r="E58" s="224">
        <f>SUM(E59:E59)</f>
        <v>2</v>
      </c>
    </row>
    <row r="59" spans="1:5" ht="19.5" customHeight="1">
      <c r="A59" s="130" t="s">
        <v>206</v>
      </c>
      <c r="B59" s="131">
        <v>2</v>
      </c>
      <c r="C59" s="131">
        <v>0</v>
      </c>
      <c r="D59" s="131">
        <v>3000000</v>
      </c>
      <c r="E59" s="131">
        <v>2</v>
      </c>
    </row>
    <row r="60" spans="1:5" ht="19.5" customHeight="1">
      <c r="A60" s="138" t="s">
        <v>156</v>
      </c>
      <c r="B60" s="224">
        <f>SUM(B61:B61)</f>
        <v>3</v>
      </c>
      <c r="C60" s="224">
        <f>SUM(C61:C61)</f>
        <v>0</v>
      </c>
      <c r="D60" s="224">
        <f>SUM(D61:D61)</f>
        <v>459810</v>
      </c>
      <c r="E60" s="224">
        <f>SUM(E61:E61)</f>
        <v>3</v>
      </c>
    </row>
    <row r="61" spans="1:5" ht="19.5" customHeight="1">
      <c r="A61" s="130" t="s">
        <v>214</v>
      </c>
      <c r="B61" s="131">
        <v>3</v>
      </c>
      <c r="C61" s="131">
        <v>0</v>
      </c>
      <c r="D61" s="131">
        <v>459810</v>
      </c>
      <c r="E61" s="131">
        <v>3</v>
      </c>
    </row>
    <row r="62" spans="1:5" ht="19.5" customHeight="1">
      <c r="A62" s="134" t="s">
        <v>134</v>
      </c>
      <c r="B62" s="135">
        <f>+B60+B54+B58+B47</f>
        <v>53</v>
      </c>
      <c r="C62" s="135">
        <f>+C60+C54+C58+C47</f>
        <v>0</v>
      </c>
      <c r="D62" s="135">
        <f>+D60+D54+D58+D47</f>
        <v>75879850</v>
      </c>
      <c r="E62" s="135">
        <f>+E60+E54+E58+E47</f>
        <v>53</v>
      </c>
    </row>
    <row r="63" spans="1:5" s="188" customFormat="1" ht="18.75">
      <c r="A63" s="189" t="s">
        <v>231</v>
      </c>
      <c r="B63" s="190"/>
      <c r="C63" s="190"/>
      <c r="D63" s="190"/>
      <c r="E63" s="190"/>
    </row>
    <row r="64" spans="1:7" s="188" customFormat="1" ht="18.75">
      <c r="A64" s="191" t="s">
        <v>232</v>
      </c>
      <c r="B64" s="192">
        <v>1</v>
      </c>
      <c r="C64" s="192">
        <v>0</v>
      </c>
      <c r="D64" s="192">
        <v>10000000</v>
      </c>
      <c r="E64" s="192">
        <v>1</v>
      </c>
      <c r="G64" s="193">
        <f>SUM(D64/D65*100)</f>
        <v>3.5059417968129365</v>
      </c>
    </row>
    <row r="65" spans="1:5" s="188" customFormat="1" ht="18.75">
      <c r="A65" s="139" t="s">
        <v>33</v>
      </c>
      <c r="B65" s="140">
        <f>+B64+B62+B45</f>
        <v>309</v>
      </c>
      <c r="C65" s="140">
        <f>+C64+C62+C45</f>
        <v>14283</v>
      </c>
      <c r="D65" s="140">
        <f>+D64+D62+D45</f>
        <v>285230063.12</v>
      </c>
      <c r="E65" s="140">
        <f>+E64+E62+E45</f>
        <v>309</v>
      </c>
    </row>
    <row r="66" spans="1:5" ht="19.5" customHeight="1">
      <c r="A66" s="232" t="s">
        <v>248</v>
      </c>
      <c r="B66" s="141"/>
      <c r="C66" s="141"/>
      <c r="D66" s="141"/>
      <c r="E66" s="141"/>
    </row>
    <row r="67" spans="2:5" ht="19.5" customHeight="1">
      <c r="B67" s="171"/>
      <c r="C67" s="171"/>
      <c r="D67" s="171"/>
      <c r="E67" s="171"/>
    </row>
    <row r="68" spans="2:5" ht="19.5" customHeight="1">
      <c r="B68" s="171"/>
      <c r="C68" s="171"/>
      <c r="D68" s="171"/>
      <c r="E68" s="171"/>
    </row>
    <row r="69" ht="19.5" customHeight="1">
      <c r="C69" s="194"/>
    </row>
    <row r="71" ht="19.5" customHeight="1">
      <c r="C71" s="141"/>
    </row>
    <row r="77" ht="18"/>
    <row r="78" ht="18"/>
  </sheetData>
  <sheetProtection/>
  <mergeCells count="4">
    <mergeCell ref="A1:E1"/>
    <mergeCell ref="A2:E2"/>
    <mergeCell ref="A3:E3"/>
    <mergeCell ref="A5:A7"/>
  </mergeCells>
  <printOptions horizontalCentered="1"/>
  <pageMargins left="0.7086614173228347" right="0.7086614173228347" top="0.5905511811023623" bottom="0.7480314960629921" header="0.31496062992125984" footer="0.31496062992125984"/>
  <pageSetup fitToHeight="0" horizontalDpi="600" verticalDpi="600" orientation="portrait" scale="75" r:id="rId2"/>
  <headerFooter>
    <oddFooter>&amp;L&amp;9Sección Estadística-Dirección Planeación Estratégica</oddFooter>
  </headerFooter>
  <rowBreaks count="1" manualBreakCount="1">
    <brk id="4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A2" sqref="A2:G2"/>
    </sheetView>
  </sheetViews>
  <sheetFormatPr defaultColWidth="11.421875" defaultRowHeight="24.75" customHeight="1"/>
  <cols>
    <col min="1" max="1" width="16.8515625" style="142" customWidth="1"/>
    <col min="2" max="2" width="14.8515625" style="142" customWidth="1"/>
    <col min="3" max="3" width="17.7109375" style="142" bestFit="1" customWidth="1"/>
    <col min="4" max="4" width="14.140625" style="142" bestFit="1" customWidth="1"/>
    <col min="5" max="5" width="19.28125" style="142" customWidth="1"/>
    <col min="6" max="6" width="19.8515625" style="142" customWidth="1"/>
    <col min="7" max="7" width="16.8515625" style="142" bestFit="1" customWidth="1"/>
    <col min="8" max="16384" width="11.421875" style="142" customWidth="1"/>
  </cols>
  <sheetData>
    <row r="1" spans="1:7" ht="24.75" customHeight="1">
      <c r="A1" s="245" t="s">
        <v>178</v>
      </c>
      <c r="B1" s="245"/>
      <c r="C1" s="245"/>
      <c r="D1" s="245"/>
      <c r="E1" s="245"/>
      <c r="F1" s="245"/>
      <c r="G1" s="245"/>
    </row>
    <row r="2" spans="1:7" ht="24.75" customHeight="1">
      <c r="A2" s="246" t="s">
        <v>179</v>
      </c>
      <c r="B2" s="246"/>
      <c r="C2" s="246"/>
      <c r="D2" s="246"/>
      <c r="E2" s="246"/>
      <c r="F2" s="246"/>
      <c r="G2" s="246"/>
    </row>
    <row r="3" spans="1:7" ht="12.75" customHeight="1">
      <c r="A3" s="247"/>
      <c r="B3" s="247"/>
      <c r="C3" s="247"/>
      <c r="D3" s="247"/>
      <c r="E3" s="247"/>
      <c r="F3" s="247"/>
      <c r="G3" s="247"/>
    </row>
    <row r="4" spans="1:7" ht="24.75" customHeight="1">
      <c r="A4" s="239" t="s">
        <v>177</v>
      </c>
      <c r="B4" s="241" t="s">
        <v>83</v>
      </c>
      <c r="C4" s="242"/>
      <c r="D4" s="242"/>
      <c r="E4" s="243"/>
      <c r="F4" s="244" t="s">
        <v>182</v>
      </c>
      <c r="G4" s="244" t="s">
        <v>183</v>
      </c>
    </row>
    <row r="5" spans="1:7" ht="18.75">
      <c r="A5" s="239"/>
      <c r="B5" s="237" t="s">
        <v>61</v>
      </c>
      <c r="C5" s="210" t="s">
        <v>180</v>
      </c>
      <c r="D5" s="210" t="s">
        <v>57</v>
      </c>
      <c r="E5" s="210" t="s">
        <v>58</v>
      </c>
      <c r="F5" s="239"/>
      <c r="G5" s="239"/>
    </row>
    <row r="6" spans="1:7" ht="19.5" thickBot="1">
      <c r="A6" s="240"/>
      <c r="B6" s="238"/>
      <c r="C6" s="211" t="s">
        <v>181</v>
      </c>
      <c r="D6" s="211" t="s">
        <v>62</v>
      </c>
      <c r="E6" s="211" t="s">
        <v>63</v>
      </c>
      <c r="F6" s="240"/>
      <c r="G6" s="240"/>
    </row>
    <row r="7" spans="1:7" ht="24.75" customHeight="1" thickTop="1">
      <c r="A7" s="200" t="s">
        <v>166</v>
      </c>
      <c r="B7" s="197">
        <v>2708</v>
      </c>
      <c r="C7" s="198">
        <v>2764</v>
      </c>
      <c r="D7" s="198">
        <v>185682</v>
      </c>
      <c r="E7" s="147">
        <v>2428669829.3900003</v>
      </c>
      <c r="F7" s="143">
        <v>2786715963.63</v>
      </c>
      <c r="G7" s="143">
        <v>2026951023.4999998</v>
      </c>
    </row>
    <row r="8" spans="1:7" ht="24.75" customHeight="1">
      <c r="A8" s="201" t="s">
        <v>105</v>
      </c>
      <c r="B8" s="197">
        <v>2182</v>
      </c>
      <c r="C8" s="198">
        <v>2187</v>
      </c>
      <c r="D8" s="198">
        <v>105666</v>
      </c>
      <c r="E8" s="147">
        <v>2364010384.49</v>
      </c>
      <c r="F8" s="143">
        <v>2496598848.94</v>
      </c>
      <c r="G8" s="143">
        <v>2159288749.26</v>
      </c>
    </row>
    <row r="9" spans="1:7" ht="24.75" customHeight="1">
      <c r="A9" s="202" t="s">
        <v>167</v>
      </c>
      <c r="B9" s="197">
        <v>2144</v>
      </c>
      <c r="C9" s="198">
        <v>2170</v>
      </c>
      <c r="D9" s="198">
        <v>101387</v>
      </c>
      <c r="E9" s="147">
        <v>2733469531.58</v>
      </c>
      <c r="F9" s="143">
        <v>2820916362.49</v>
      </c>
      <c r="G9" s="143">
        <v>2288867458.88</v>
      </c>
    </row>
    <row r="10" spans="1:7" ht="24.75" customHeight="1">
      <c r="A10" s="201" t="s">
        <v>168</v>
      </c>
      <c r="B10" s="197">
        <v>1542</v>
      </c>
      <c r="C10" s="198">
        <v>1544</v>
      </c>
      <c r="D10" s="198">
        <v>83083</v>
      </c>
      <c r="E10" s="147">
        <v>3036483718.55</v>
      </c>
      <c r="F10" s="143">
        <v>2921147749.87</v>
      </c>
      <c r="G10" s="143">
        <v>2459135287.25</v>
      </c>
    </row>
    <row r="11" spans="1:7" ht="24.75" customHeight="1">
      <c r="A11" s="202" t="s">
        <v>169</v>
      </c>
      <c r="B11" s="197">
        <v>2630</v>
      </c>
      <c r="C11" s="198">
        <v>2630</v>
      </c>
      <c r="D11" s="198">
        <v>130004</v>
      </c>
      <c r="E11" s="147">
        <v>3935645989.81</v>
      </c>
      <c r="F11" s="143">
        <v>3747178628.8500004</v>
      </c>
      <c r="G11" s="143">
        <v>2972061337.0099993</v>
      </c>
    </row>
    <row r="12" spans="1:7" ht="24.75" customHeight="1">
      <c r="A12" s="201" t="s">
        <v>170</v>
      </c>
      <c r="B12" s="197">
        <v>3303</v>
      </c>
      <c r="C12" s="198">
        <v>3335</v>
      </c>
      <c r="D12" s="198">
        <v>216050</v>
      </c>
      <c r="E12" s="147">
        <v>3659862511.4</v>
      </c>
      <c r="F12" s="143">
        <v>3711588798.25</v>
      </c>
      <c r="G12" s="143">
        <v>2433830679.59</v>
      </c>
    </row>
    <row r="13" spans="1:7" ht="24.75" customHeight="1">
      <c r="A13" s="202" t="s">
        <v>171</v>
      </c>
      <c r="B13" s="197">
        <v>2481</v>
      </c>
      <c r="C13" s="198">
        <v>2481</v>
      </c>
      <c r="D13" s="198">
        <v>200554</v>
      </c>
      <c r="E13" s="147">
        <v>2599059760.54</v>
      </c>
      <c r="F13" s="143">
        <v>2634192629.5799994</v>
      </c>
      <c r="G13" s="143">
        <v>2100088389.9</v>
      </c>
    </row>
    <row r="14" spans="1:7" ht="24.75" customHeight="1">
      <c r="A14" s="201" t="s">
        <v>172</v>
      </c>
      <c r="B14" s="197">
        <v>1669</v>
      </c>
      <c r="C14" s="198">
        <v>1669</v>
      </c>
      <c r="D14" s="198">
        <v>77795</v>
      </c>
      <c r="E14" s="147">
        <v>2331031232.47</v>
      </c>
      <c r="F14" s="143">
        <v>2202520079.82</v>
      </c>
      <c r="G14" s="143">
        <v>1710484469.58</v>
      </c>
    </row>
    <row r="15" spans="1:7" ht="24.75" customHeight="1">
      <c r="A15" s="202" t="s">
        <v>173</v>
      </c>
      <c r="B15" s="197">
        <v>1605</v>
      </c>
      <c r="C15" s="198">
        <v>1605</v>
      </c>
      <c r="D15" s="198">
        <v>60824</v>
      </c>
      <c r="E15" s="147">
        <v>2152870144.3</v>
      </c>
      <c r="F15" s="143">
        <v>2137134688.25</v>
      </c>
      <c r="G15" s="143">
        <v>2686322774.69</v>
      </c>
    </row>
    <row r="16" spans="1:7" ht="24.75" customHeight="1" hidden="1">
      <c r="A16" s="201" t="s">
        <v>174</v>
      </c>
      <c r="B16" s="197"/>
      <c r="C16" s="198"/>
      <c r="D16" s="199"/>
      <c r="E16" s="147"/>
      <c r="F16" s="143"/>
      <c r="G16" s="143"/>
    </row>
    <row r="17" spans="1:7" ht="15.75" customHeight="1" hidden="1">
      <c r="A17" s="202" t="s">
        <v>175</v>
      </c>
      <c r="B17" s="197"/>
      <c r="C17" s="198"/>
      <c r="D17" s="199"/>
      <c r="E17" s="147"/>
      <c r="F17" s="143"/>
      <c r="G17" s="143"/>
    </row>
    <row r="18" spans="1:7" ht="15.75" customHeight="1" hidden="1">
      <c r="A18" s="201" t="s">
        <v>176</v>
      </c>
      <c r="B18" s="197"/>
      <c r="C18" s="198"/>
      <c r="D18" s="199"/>
      <c r="E18" s="147"/>
      <c r="F18" s="143"/>
      <c r="G18" s="143"/>
    </row>
    <row r="19" spans="1:7" ht="24.75" customHeight="1" thickBot="1">
      <c r="A19" s="203" t="s">
        <v>33</v>
      </c>
      <c r="B19" s="145">
        <f aca="true" t="shared" si="0" ref="B19:G19">SUM(B7:B18)</f>
        <v>20264</v>
      </c>
      <c r="C19" s="146">
        <f t="shared" si="0"/>
        <v>20385</v>
      </c>
      <c r="D19" s="146">
        <f t="shared" si="0"/>
        <v>1161045</v>
      </c>
      <c r="E19" s="148">
        <f t="shared" si="0"/>
        <v>25241103102.530003</v>
      </c>
      <c r="F19" s="144">
        <f t="shared" si="0"/>
        <v>25457993749.679996</v>
      </c>
      <c r="G19" s="144">
        <f t="shared" si="0"/>
        <v>20837030169.659996</v>
      </c>
    </row>
    <row r="20" s="233" customFormat="1" ht="16.5" thickTop="1">
      <c r="A20" s="232" t="s">
        <v>248</v>
      </c>
    </row>
  </sheetData>
  <sheetProtection/>
  <mergeCells count="8">
    <mergeCell ref="B5:B6"/>
    <mergeCell ref="A4:A6"/>
    <mergeCell ref="B4:E4"/>
    <mergeCell ref="F4:F6"/>
    <mergeCell ref="G4:G6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2"/>
  <headerFooter>
    <oddFooter>&amp;LPlaneación Estratégica - Sección Estadística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workbookViewId="0" topLeftCell="A1">
      <selection activeCell="A13" sqref="A13:C13"/>
    </sheetView>
  </sheetViews>
  <sheetFormatPr defaultColWidth="11.421875" defaultRowHeight="24.75" customHeight="1"/>
  <cols>
    <col min="1" max="1" width="50.140625" style="10" bestFit="1" customWidth="1"/>
    <col min="2" max="2" width="20.57421875" style="10" bestFit="1" customWidth="1"/>
    <col min="3" max="3" width="22.7109375" style="10" bestFit="1" customWidth="1"/>
    <col min="4" max="4" width="32.00390625" style="10" customWidth="1"/>
    <col min="5" max="5" width="20.421875" style="10" hidden="1" customWidth="1"/>
    <col min="6" max="6" width="18.7109375" style="10" hidden="1" customWidth="1"/>
    <col min="7" max="7" width="2.140625" style="10" hidden="1" customWidth="1"/>
    <col min="8" max="8" width="12.28125" style="10" hidden="1" customWidth="1"/>
    <col min="9" max="9" width="6.00390625" style="10" hidden="1" customWidth="1"/>
    <col min="10" max="11" width="11.421875" style="10" hidden="1" customWidth="1"/>
    <col min="12" max="12" width="11.57421875" style="10" customWidth="1"/>
    <col min="13" max="16384" width="11.421875" style="10" customWidth="1"/>
  </cols>
  <sheetData>
    <row r="1" spans="1:4" ht="24.75" customHeight="1">
      <c r="A1" s="248" t="s">
        <v>184</v>
      </c>
      <c r="B1" s="248"/>
      <c r="C1" s="248"/>
      <c r="D1" s="30"/>
    </row>
    <row r="2" spans="1:4" ht="24.75" customHeight="1">
      <c r="A2" s="249" t="s">
        <v>234</v>
      </c>
      <c r="B2" s="249"/>
      <c r="C2" s="249"/>
      <c r="D2" s="31"/>
    </row>
    <row r="3" spans="1:4" ht="24.75" customHeight="1">
      <c r="A3" s="250" t="s">
        <v>0</v>
      </c>
      <c r="B3" s="250"/>
      <c r="C3" s="250"/>
      <c r="D3" s="250"/>
    </row>
    <row r="4" spans="1:4" ht="24.75" customHeight="1" thickBot="1">
      <c r="A4" s="155" t="s">
        <v>66</v>
      </c>
      <c r="B4" s="156"/>
      <c r="C4" s="155" t="s">
        <v>67</v>
      </c>
      <c r="D4" s="32"/>
    </row>
    <row r="5" spans="1:4" ht="24.75" customHeight="1" thickTop="1">
      <c r="A5" s="33" t="s">
        <v>68</v>
      </c>
      <c r="B5" s="33"/>
      <c r="C5" s="153">
        <f>'% Ejec. Sucursales y Regionales'!G45</f>
        <v>5755</v>
      </c>
      <c r="D5" s="32"/>
    </row>
    <row r="6" spans="1:4" ht="24.75" customHeight="1">
      <c r="A6" s="33" t="s">
        <v>69</v>
      </c>
      <c r="B6" s="33"/>
      <c r="C6" s="153">
        <f>'% Ejec. Sucursales y Regionales'!I45</f>
        <v>7082961137.28</v>
      </c>
      <c r="D6" s="32"/>
    </row>
    <row r="7" spans="1:4" ht="24.75" customHeight="1">
      <c r="A7" s="33" t="s">
        <v>70</v>
      </c>
      <c r="B7" s="33"/>
      <c r="C7" s="153">
        <f>'% Ejec. Sucursales y Regionales'!J45</f>
        <v>5755</v>
      </c>
      <c r="D7" s="32"/>
    </row>
    <row r="8" spans="1:4" ht="24.75" customHeight="1">
      <c r="A8" s="33" t="s">
        <v>71</v>
      </c>
      <c r="B8" s="186"/>
      <c r="C8" s="153">
        <f>'% Ejec. Sucursales y Regionales'!H45</f>
        <v>339173</v>
      </c>
      <c r="D8" s="32"/>
    </row>
    <row r="9" spans="1:4" ht="24.75" customHeight="1">
      <c r="A9" s="33" t="s">
        <v>72</v>
      </c>
      <c r="B9" s="33"/>
      <c r="C9" s="153">
        <f>'% Ejec. Sucursales y Regionales'!K45</f>
        <v>6973847397.65</v>
      </c>
      <c r="D9" s="32"/>
    </row>
    <row r="10" spans="1:4" ht="24.75" customHeight="1" thickBot="1">
      <c r="A10" s="34" t="s">
        <v>73</v>
      </c>
      <c r="B10" s="34"/>
      <c r="C10" s="154">
        <f>'% Ejec. Sucursales y Regionales'!L45</f>
        <v>6496895634.169999</v>
      </c>
      <c r="D10" s="32"/>
    </row>
    <row r="11" ht="24.75" customHeight="1" thickTop="1">
      <c r="A11" s="232" t="s">
        <v>248</v>
      </c>
    </row>
    <row r="13" spans="1:3" ht="24.75" customHeight="1">
      <c r="A13" s="251" t="s">
        <v>74</v>
      </c>
      <c r="B13" s="251"/>
      <c r="C13" s="251"/>
    </row>
    <row r="14" spans="1:3" ht="24.75" customHeight="1">
      <c r="A14" s="252" t="s">
        <v>51</v>
      </c>
      <c r="B14" s="252"/>
      <c r="C14" s="252"/>
    </row>
    <row r="15" spans="1:3" ht="24.75" customHeight="1">
      <c r="A15" s="249" t="str">
        <f>+A2</f>
        <v>Julio - Septiembre 2023</v>
      </c>
      <c r="B15" s="249"/>
      <c r="C15" s="249"/>
    </row>
    <row r="16" spans="1:3" ht="24.75" customHeight="1">
      <c r="A16" s="157" t="s">
        <v>0</v>
      </c>
      <c r="B16" s="157"/>
      <c r="C16" s="157"/>
    </row>
    <row r="17" spans="1:3" ht="24.75" customHeight="1" thickBot="1">
      <c r="A17" s="155" t="s">
        <v>66</v>
      </c>
      <c r="B17" s="156"/>
      <c r="C17" s="155" t="s">
        <v>67</v>
      </c>
    </row>
    <row r="18" spans="1:3" ht="24.75" customHeight="1" thickTop="1">
      <c r="A18" s="33" t="s">
        <v>68</v>
      </c>
      <c r="B18" s="33"/>
      <c r="C18" s="158">
        <f>'TASA 0% por Sucursal'!B45</f>
        <v>309</v>
      </c>
    </row>
    <row r="19" spans="1:3" ht="24.75" customHeight="1">
      <c r="A19" s="33" t="s">
        <v>69</v>
      </c>
      <c r="B19" s="33"/>
      <c r="C19" s="158">
        <f>'TASA 0% por Sucursal'!D45</f>
        <v>285230063.12</v>
      </c>
    </row>
    <row r="20" spans="1:3" ht="24.75" customHeight="1">
      <c r="A20" s="33" t="s">
        <v>71</v>
      </c>
      <c r="B20" s="186"/>
      <c r="C20" s="158">
        <f>'TASA 0% por Sucursal'!C45</f>
        <v>14283</v>
      </c>
    </row>
    <row r="21" spans="1:3" ht="24.75" customHeight="1">
      <c r="A21" s="33" t="s">
        <v>70</v>
      </c>
      <c r="B21" s="33"/>
      <c r="C21" s="158">
        <f>'TASA 0% por Sucursal'!E45</f>
        <v>309</v>
      </c>
    </row>
    <row r="22" spans="1:3" ht="24.75" customHeight="1">
      <c r="A22" s="33" t="s">
        <v>72</v>
      </c>
      <c r="B22" s="33"/>
      <c r="C22" s="158">
        <f>'TASA 0% por Sucursal'!F45</f>
        <v>346596095.95</v>
      </c>
    </row>
    <row r="23" spans="1:3" ht="24.75" customHeight="1" thickBot="1">
      <c r="A23" s="34" t="s">
        <v>73</v>
      </c>
      <c r="B23" s="34"/>
      <c r="C23" s="159">
        <f>'TASA 0% por Sucursal'!G45</f>
        <v>520067339.40999997</v>
      </c>
    </row>
    <row r="24" ht="24.75" customHeight="1" thickTop="1">
      <c r="A24" s="232" t="s">
        <v>248</v>
      </c>
    </row>
  </sheetData>
  <sheetProtection/>
  <mergeCells count="6">
    <mergeCell ref="A1:C1"/>
    <mergeCell ref="A2:C2"/>
    <mergeCell ref="A3:D3"/>
    <mergeCell ref="A13:C13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2"/>
  <headerFooter alignWithMargins="0">
    <oddFooter>&amp;L&amp;9Planeación Estratégica-Sección de Estadística.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zoomScale="60" zoomScaleNormal="60" zoomScalePageLayoutView="0" workbookViewId="0" topLeftCell="A1">
      <selection activeCell="D62" sqref="D62"/>
    </sheetView>
  </sheetViews>
  <sheetFormatPr defaultColWidth="11.421875" defaultRowHeight="12.75"/>
  <cols>
    <col min="1" max="1" width="40.7109375" style="37" bestFit="1" customWidth="1"/>
    <col min="2" max="2" width="26.28125" style="37" bestFit="1" customWidth="1"/>
    <col min="3" max="3" width="20.421875" style="37" bestFit="1" customWidth="1"/>
    <col min="4" max="5" width="26.28125" style="37" bestFit="1" customWidth="1"/>
    <col min="6" max="6" width="23.00390625" style="37" bestFit="1" customWidth="1"/>
    <col min="7" max="7" width="16.140625" style="37" bestFit="1" customWidth="1"/>
    <col min="8" max="8" width="20.421875" style="37" bestFit="1" customWidth="1"/>
    <col min="9" max="9" width="22.57421875" style="37" bestFit="1" customWidth="1"/>
    <col min="10" max="10" width="16.7109375" style="37" bestFit="1" customWidth="1"/>
    <col min="11" max="11" width="25.140625" style="37" customWidth="1"/>
    <col min="12" max="12" width="21.28125" style="37" bestFit="1" customWidth="1"/>
    <col min="13" max="15" width="15.57421875" style="37" bestFit="1" customWidth="1"/>
    <col min="16" max="16" width="16.8515625" style="37" bestFit="1" customWidth="1"/>
    <col min="17" max="16384" width="11.421875" style="37" customWidth="1"/>
  </cols>
  <sheetData>
    <row r="1" spans="1:16" s="35" customFormat="1" ht="30.75">
      <c r="A1" s="253" t="s">
        <v>75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5" customFormat="1" ht="30.75">
      <c r="A2" s="254" t="s">
        <v>234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s="35" customFormat="1" ht="30.75">
      <c r="A3" s="253" t="s">
        <v>76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s="35" customFormat="1" ht="14.2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23.25" customHeight="1">
      <c r="A5" s="255" t="s">
        <v>77</v>
      </c>
      <c r="B5" s="256" t="s">
        <v>107</v>
      </c>
      <c r="C5" s="256"/>
      <c r="D5" s="256"/>
      <c r="E5" s="256"/>
      <c r="F5" s="96"/>
      <c r="G5" s="256" t="s">
        <v>78</v>
      </c>
      <c r="H5" s="256"/>
      <c r="I5" s="256"/>
      <c r="J5" s="256"/>
      <c r="K5" s="256"/>
      <c r="L5" s="256"/>
      <c r="M5" s="256" t="s">
        <v>79</v>
      </c>
      <c r="N5" s="256"/>
      <c r="O5" s="256"/>
      <c r="P5" s="256"/>
    </row>
    <row r="6" spans="1:16" s="38" customFormat="1" ht="54.75" customHeight="1">
      <c r="A6" s="255"/>
      <c r="B6" s="196" t="s">
        <v>80</v>
      </c>
      <c r="C6" s="213" t="s">
        <v>81</v>
      </c>
      <c r="D6" s="196" t="s">
        <v>54</v>
      </c>
      <c r="E6" s="196" t="s">
        <v>55</v>
      </c>
      <c r="F6" s="196" t="s">
        <v>82</v>
      </c>
      <c r="G6" s="196" t="s">
        <v>61</v>
      </c>
      <c r="H6" s="213" t="s">
        <v>81</v>
      </c>
      <c r="I6" s="196" t="s">
        <v>83</v>
      </c>
      <c r="J6" s="213" t="s">
        <v>216</v>
      </c>
      <c r="K6" s="213" t="s">
        <v>54</v>
      </c>
      <c r="L6" s="213" t="s">
        <v>84</v>
      </c>
      <c r="M6" s="213" t="s">
        <v>85</v>
      </c>
      <c r="N6" s="213" t="s">
        <v>86</v>
      </c>
      <c r="O6" s="213" t="s">
        <v>87</v>
      </c>
      <c r="P6" s="213" t="s">
        <v>88</v>
      </c>
    </row>
    <row r="7" spans="1:17" s="44" customFormat="1" ht="23.25">
      <c r="A7" s="39" t="s">
        <v>1</v>
      </c>
      <c r="B7" s="40">
        <f>SUM(B8:B12)</f>
        <v>1565910400</v>
      </c>
      <c r="C7" s="40">
        <f>SUM(C8:C12)</f>
        <v>46985</v>
      </c>
      <c r="D7" s="40">
        <f>SUM(D8:D12)</f>
        <v>1487614880</v>
      </c>
      <c r="E7" s="40">
        <f>SUM(E8:E12)</f>
        <v>1301260982.37</v>
      </c>
      <c r="F7" s="40">
        <f>SUM(F8:F12)</f>
        <v>1478051710.8400002</v>
      </c>
      <c r="G7" s="40">
        <f aca="true" t="shared" si="0" ref="G7:L7">SUM(G8:G12)</f>
        <v>920</v>
      </c>
      <c r="H7" s="40">
        <f t="shared" si="0"/>
        <v>26651</v>
      </c>
      <c r="I7" s="40">
        <f t="shared" si="0"/>
        <v>1478051710.81</v>
      </c>
      <c r="J7" s="40">
        <f t="shared" si="0"/>
        <v>920</v>
      </c>
      <c r="K7" s="40">
        <f t="shared" si="0"/>
        <v>1469609107.2399998</v>
      </c>
      <c r="L7" s="40">
        <f t="shared" si="0"/>
        <v>1099420220.2599998</v>
      </c>
      <c r="M7" s="41">
        <f aca="true" t="shared" si="1" ref="M7:M12">I7/B7*100</f>
        <v>94.38929014137717</v>
      </c>
      <c r="N7" s="42">
        <f aca="true" t="shared" si="2" ref="N7:O37">K7/D7*100</f>
        <v>98.7896213595282</v>
      </c>
      <c r="O7" s="42">
        <f t="shared" si="2"/>
        <v>84.48883315148777</v>
      </c>
      <c r="P7" s="42">
        <f aca="true" t="shared" si="3" ref="P7:P45">H7/C7*100</f>
        <v>56.72235819942535</v>
      </c>
      <c r="Q7" s="43"/>
    </row>
    <row r="8" spans="1:17" s="44" customFormat="1" ht="23.25">
      <c r="A8" s="45" t="s">
        <v>2</v>
      </c>
      <c r="B8" s="46">
        <v>547138000</v>
      </c>
      <c r="C8" s="46">
        <v>2903</v>
      </c>
      <c r="D8" s="47">
        <f>+B8*0.95</f>
        <v>519781100</v>
      </c>
      <c r="E8" s="46">
        <v>458527364.14</v>
      </c>
      <c r="F8" s="47">
        <v>584775440.44</v>
      </c>
      <c r="G8" s="46">
        <v>277</v>
      </c>
      <c r="H8" s="46">
        <v>2339</v>
      </c>
      <c r="I8" s="46">
        <v>584775440.4399998</v>
      </c>
      <c r="J8" s="46">
        <v>277</v>
      </c>
      <c r="K8" s="46">
        <v>577450985.7499998</v>
      </c>
      <c r="L8" s="46">
        <v>563742127.8899999</v>
      </c>
      <c r="M8" s="48">
        <f t="shared" si="1"/>
        <v>106.87896662999094</v>
      </c>
      <c r="N8" s="48">
        <f t="shared" si="2"/>
        <v>111.09503322648702</v>
      </c>
      <c r="O8" s="48">
        <f t="shared" si="2"/>
        <v>122.94623439701084</v>
      </c>
      <c r="P8" s="48">
        <f t="shared" si="3"/>
        <v>80.57182225284188</v>
      </c>
      <c r="Q8" s="43"/>
    </row>
    <row r="9" spans="1:17" s="44" customFormat="1" ht="23.25">
      <c r="A9" s="45" t="s">
        <v>49</v>
      </c>
      <c r="B9" s="46">
        <v>123062500</v>
      </c>
      <c r="C9" s="46">
        <v>15340</v>
      </c>
      <c r="D9" s="47">
        <f>+B9*0.95</f>
        <v>116909375</v>
      </c>
      <c r="E9" s="46">
        <v>111375684.53</v>
      </c>
      <c r="F9" s="47">
        <v>114130729.4</v>
      </c>
      <c r="G9" s="46">
        <v>107</v>
      </c>
      <c r="H9" s="46">
        <v>3513</v>
      </c>
      <c r="I9" s="46">
        <v>114130729.39999998</v>
      </c>
      <c r="J9" s="46">
        <v>107</v>
      </c>
      <c r="K9" s="46">
        <v>105505591.43999994</v>
      </c>
      <c r="L9" s="46">
        <v>84137273.08999999</v>
      </c>
      <c r="M9" s="48">
        <f t="shared" si="1"/>
        <v>92.74208585068561</v>
      </c>
      <c r="N9" s="48">
        <f t="shared" si="2"/>
        <v>90.2456209692336</v>
      </c>
      <c r="O9" s="48">
        <f t="shared" si="2"/>
        <v>75.54366417145287</v>
      </c>
      <c r="P9" s="48">
        <f t="shared" si="3"/>
        <v>22.90091264667536</v>
      </c>
      <c r="Q9" s="43"/>
    </row>
    <row r="10" spans="1:17" s="44" customFormat="1" ht="23.25">
      <c r="A10" s="45" t="s">
        <v>5</v>
      </c>
      <c r="B10" s="46">
        <v>151037300</v>
      </c>
      <c r="C10" s="46">
        <v>2100</v>
      </c>
      <c r="D10" s="47">
        <f>+B10*0.95</f>
        <v>143485435</v>
      </c>
      <c r="E10" s="46">
        <v>139601930</v>
      </c>
      <c r="F10" s="47">
        <v>107095600</v>
      </c>
      <c r="G10" s="46">
        <v>93</v>
      </c>
      <c r="H10" s="46">
        <v>670</v>
      </c>
      <c r="I10" s="46">
        <v>107095600</v>
      </c>
      <c r="J10" s="46">
        <v>93</v>
      </c>
      <c r="K10" s="46">
        <v>123473603.38999993</v>
      </c>
      <c r="L10" s="46">
        <v>119807671.44999999</v>
      </c>
      <c r="M10" s="48">
        <f t="shared" si="1"/>
        <v>70.90672304126198</v>
      </c>
      <c r="N10" s="48">
        <f t="shared" si="2"/>
        <v>86.05305715524362</v>
      </c>
      <c r="O10" s="48">
        <f t="shared" si="2"/>
        <v>85.82092772642899</v>
      </c>
      <c r="P10" s="48">
        <f t="shared" si="3"/>
        <v>31.9047619047619</v>
      </c>
      <c r="Q10" s="43"/>
    </row>
    <row r="11" spans="1:17" s="44" customFormat="1" ht="23.25">
      <c r="A11" s="45" t="s">
        <v>4</v>
      </c>
      <c r="B11" s="46">
        <v>176025000</v>
      </c>
      <c r="C11" s="46">
        <v>11140</v>
      </c>
      <c r="D11" s="47">
        <f>+B11*0.95</f>
        <v>167223750</v>
      </c>
      <c r="E11" s="46">
        <v>133845447.99</v>
      </c>
      <c r="F11" s="47">
        <v>264565001</v>
      </c>
      <c r="G11" s="46">
        <v>180</v>
      </c>
      <c r="H11" s="46">
        <v>8369</v>
      </c>
      <c r="I11" s="46">
        <v>264565001</v>
      </c>
      <c r="J11" s="46">
        <v>180</v>
      </c>
      <c r="K11" s="46">
        <v>294715651.1700001</v>
      </c>
      <c r="L11" s="46">
        <v>211474285.78000003</v>
      </c>
      <c r="M11" s="48">
        <f t="shared" si="1"/>
        <v>150.29967390995597</v>
      </c>
      <c r="N11" s="48">
        <f t="shared" si="2"/>
        <v>176.2403074742673</v>
      </c>
      <c r="O11" s="48">
        <f t="shared" si="2"/>
        <v>157.99886283454325</v>
      </c>
      <c r="P11" s="48">
        <f t="shared" si="3"/>
        <v>75.12567324955116</v>
      </c>
      <c r="Q11" s="43"/>
    </row>
    <row r="12" spans="1:17" s="44" customFormat="1" ht="23.25">
      <c r="A12" s="45" t="s">
        <v>3</v>
      </c>
      <c r="B12" s="46">
        <v>568647600</v>
      </c>
      <c r="C12" s="46">
        <v>15502</v>
      </c>
      <c r="D12" s="47">
        <f>+B12*0.95</f>
        <v>540215220</v>
      </c>
      <c r="E12" s="46">
        <v>457910555.71000004</v>
      </c>
      <c r="F12" s="47">
        <v>407484940</v>
      </c>
      <c r="G12" s="46">
        <v>263</v>
      </c>
      <c r="H12" s="46">
        <v>11760</v>
      </c>
      <c r="I12" s="46">
        <v>407484939.97</v>
      </c>
      <c r="J12" s="46">
        <v>263</v>
      </c>
      <c r="K12" s="46">
        <v>368463275.49</v>
      </c>
      <c r="L12" s="46">
        <v>120258862.05000007</v>
      </c>
      <c r="M12" s="48">
        <f t="shared" si="1"/>
        <v>71.65860542979519</v>
      </c>
      <c r="N12" s="48">
        <f t="shared" si="2"/>
        <v>68.20675572413528</v>
      </c>
      <c r="O12" s="48">
        <f t="shared" si="2"/>
        <v>26.262522352981392</v>
      </c>
      <c r="P12" s="48">
        <f t="shared" si="3"/>
        <v>75.86117920268353</v>
      </c>
      <c r="Q12" s="43"/>
    </row>
    <row r="13" spans="1:17" s="44" customFormat="1" ht="23.25">
      <c r="A13" s="39" t="s">
        <v>6</v>
      </c>
      <c r="B13" s="40">
        <f aca="true" t="shared" si="4" ref="B13:M13">SUM(B14:B19)</f>
        <v>953181518</v>
      </c>
      <c r="C13" s="40">
        <f t="shared" si="4"/>
        <v>42127</v>
      </c>
      <c r="D13" s="40">
        <f t="shared" si="4"/>
        <v>905522442.0999999</v>
      </c>
      <c r="E13" s="40">
        <f t="shared" si="4"/>
        <v>946253619.61</v>
      </c>
      <c r="F13" s="40">
        <f t="shared" si="4"/>
        <v>1013489791.2399999</v>
      </c>
      <c r="G13" s="40">
        <f t="shared" si="4"/>
        <v>1197</v>
      </c>
      <c r="H13" s="40">
        <f t="shared" si="4"/>
        <v>32366</v>
      </c>
      <c r="I13" s="40">
        <f t="shared" si="4"/>
        <v>1013489791.2400001</v>
      </c>
      <c r="J13" s="40">
        <f t="shared" si="4"/>
        <v>1197</v>
      </c>
      <c r="K13" s="40">
        <f t="shared" si="4"/>
        <v>995155382.9300001</v>
      </c>
      <c r="L13" s="40">
        <f t="shared" si="4"/>
        <v>590968100.1999999</v>
      </c>
      <c r="M13" s="41">
        <f t="shared" si="4"/>
        <v>649.9807146131191</v>
      </c>
      <c r="N13" s="42">
        <f t="shared" si="2"/>
        <v>109.89847812298635</v>
      </c>
      <c r="O13" s="42">
        <f t="shared" si="2"/>
        <v>62.453457292302716</v>
      </c>
      <c r="P13" s="42">
        <f t="shared" si="3"/>
        <v>76.82958672585278</v>
      </c>
      <c r="Q13" s="43"/>
    </row>
    <row r="14" spans="1:17" s="44" customFormat="1" ht="23.25">
      <c r="A14" s="45" t="s">
        <v>9</v>
      </c>
      <c r="B14" s="46">
        <v>179525700</v>
      </c>
      <c r="C14" s="46">
        <v>4030</v>
      </c>
      <c r="D14" s="47">
        <f aca="true" t="shared" si="5" ref="D14:D19">+B14*0.95</f>
        <v>170549415</v>
      </c>
      <c r="E14" s="46">
        <v>262990000</v>
      </c>
      <c r="F14" s="47">
        <v>118788976.82</v>
      </c>
      <c r="G14" s="46">
        <v>131</v>
      </c>
      <c r="H14" s="46">
        <v>3229</v>
      </c>
      <c r="I14" s="46">
        <v>118788976.82</v>
      </c>
      <c r="J14" s="46">
        <v>131</v>
      </c>
      <c r="K14" s="46">
        <v>147564413.88</v>
      </c>
      <c r="L14" s="46">
        <v>121620080.68</v>
      </c>
      <c r="M14" s="48">
        <f aca="true" t="shared" si="6" ref="M14:M45">I14/B14*100</f>
        <v>66.16822929530424</v>
      </c>
      <c r="N14" s="48">
        <f t="shared" si="2"/>
        <v>86.5229668949612</v>
      </c>
      <c r="O14" s="48">
        <f t="shared" si="2"/>
        <v>46.24513505456482</v>
      </c>
      <c r="P14" s="48">
        <f t="shared" si="3"/>
        <v>80.12406947890818</v>
      </c>
      <c r="Q14" s="43"/>
    </row>
    <row r="15" spans="1:17" s="44" customFormat="1" ht="23.25">
      <c r="A15" s="45" t="s">
        <v>34</v>
      </c>
      <c r="B15" s="46">
        <v>146435985</v>
      </c>
      <c r="C15" s="46">
        <v>3533</v>
      </c>
      <c r="D15" s="47">
        <f t="shared" si="5"/>
        <v>139114185.75</v>
      </c>
      <c r="E15" s="46">
        <v>201295782</v>
      </c>
      <c r="F15" s="47">
        <v>201811156</v>
      </c>
      <c r="G15" s="46">
        <v>128</v>
      </c>
      <c r="H15" s="46">
        <v>4952</v>
      </c>
      <c r="I15" s="46">
        <v>201811155.99999994</v>
      </c>
      <c r="J15" s="46">
        <v>128</v>
      </c>
      <c r="K15" s="46">
        <v>201081561.6600001</v>
      </c>
      <c r="L15" s="46">
        <v>216462660.13</v>
      </c>
      <c r="M15" s="48">
        <f t="shared" si="6"/>
        <v>137.81527539149613</v>
      </c>
      <c r="N15" s="48">
        <f t="shared" si="2"/>
        <v>144.54425375522862</v>
      </c>
      <c r="O15" s="48">
        <f t="shared" si="2"/>
        <v>107.53462292120955</v>
      </c>
      <c r="P15" s="48">
        <f t="shared" si="3"/>
        <v>140.16416643079538</v>
      </c>
      <c r="Q15" s="43"/>
    </row>
    <row r="16" spans="1:17" s="44" customFormat="1" ht="23.25">
      <c r="A16" s="45" t="s">
        <v>11</v>
      </c>
      <c r="B16" s="46">
        <v>108355817</v>
      </c>
      <c r="C16" s="46">
        <v>2913</v>
      </c>
      <c r="D16" s="47">
        <f t="shared" si="5"/>
        <v>102938026.14999999</v>
      </c>
      <c r="E16" s="46">
        <v>115513960.69999999</v>
      </c>
      <c r="F16" s="47">
        <v>94342040.39</v>
      </c>
      <c r="G16" s="46">
        <v>213</v>
      </c>
      <c r="H16" s="46">
        <v>3361</v>
      </c>
      <c r="I16" s="46">
        <v>94342040.39000002</v>
      </c>
      <c r="J16" s="46">
        <v>213</v>
      </c>
      <c r="K16" s="46">
        <v>88840625.82000002</v>
      </c>
      <c r="L16" s="46">
        <v>40115778.08</v>
      </c>
      <c r="M16" s="48">
        <f t="shared" si="6"/>
        <v>87.06689036362488</v>
      </c>
      <c r="N16" s="48">
        <f t="shared" si="2"/>
        <v>86.30496342580203</v>
      </c>
      <c r="O16" s="48">
        <f t="shared" si="2"/>
        <v>34.72807774653683</v>
      </c>
      <c r="P16" s="48">
        <f t="shared" si="3"/>
        <v>115.37933401991074</v>
      </c>
      <c r="Q16" s="43"/>
    </row>
    <row r="17" spans="1:17" s="44" customFormat="1" ht="23.25">
      <c r="A17" s="45" t="s">
        <v>10</v>
      </c>
      <c r="B17" s="46">
        <v>140268405</v>
      </c>
      <c r="C17" s="46">
        <v>5839</v>
      </c>
      <c r="D17" s="47">
        <f t="shared" si="5"/>
        <v>133254984.75</v>
      </c>
      <c r="E17" s="46">
        <v>79694184.91</v>
      </c>
      <c r="F17" s="47">
        <v>101484959.53999999</v>
      </c>
      <c r="G17" s="46">
        <v>164</v>
      </c>
      <c r="H17" s="46">
        <v>5865</v>
      </c>
      <c r="I17" s="46">
        <v>101484959.54000002</v>
      </c>
      <c r="J17" s="46">
        <v>164</v>
      </c>
      <c r="K17" s="46">
        <v>100091459.32</v>
      </c>
      <c r="L17" s="46">
        <v>41150263.92</v>
      </c>
      <c r="M17" s="48">
        <f t="shared" si="6"/>
        <v>72.35054789423178</v>
      </c>
      <c r="N17" s="48">
        <f t="shared" si="2"/>
        <v>75.11273181095763</v>
      </c>
      <c r="O17" s="48">
        <f t="shared" si="2"/>
        <v>51.635215249985556</v>
      </c>
      <c r="P17" s="48">
        <f t="shared" si="3"/>
        <v>100.445281726323</v>
      </c>
      <c r="Q17" s="43"/>
    </row>
    <row r="18" spans="1:17" s="44" customFormat="1" ht="23.25">
      <c r="A18" s="45" t="s">
        <v>89</v>
      </c>
      <c r="B18" s="46">
        <v>319739611</v>
      </c>
      <c r="C18" s="46">
        <v>22946</v>
      </c>
      <c r="D18" s="47">
        <f t="shared" si="5"/>
        <v>303752630.45</v>
      </c>
      <c r="E18" s="46">
        <v>243777541</v>
      </c>
      <c r="F18" s="47">
        <v>402479616.81999993</v>
      </c>
      <c r="G18" s="46">
        <v>436</v>
      </c>
      <c r="H18" s="46">
        <v>12196</v>
      </c>
      <c r="I18" s="46">
        <v>402479616.8200002</v>
      </c>
      <c r="J18" s="46">
        <v>436</v>
      </c>
      <c r="K18" s="46">
        <v>360560822.4599999</v>
      </c>
      <c r="L18" s="46">
        <v>125084440.49000001</v>
      </c>
      <c r="M18" s="48">
        <f t="shared" si="6"/>
        <v>125.87730858908192</v>
      </c>
      <c r="N18" s="48">
        <f t="shared" si="2"/>
        <v>118.70212347654088</v>
      </c>
      <c r="O18" s="48">
        <f t="shared" si="2"/>
        <v>51.310895982005164</v>
      </c>
      <c r="P18" s="48">
        <f t="shared" si="3"/>
        <v>53.15087596966792</v>
      </c>
      <c r="Q18" s="43"/>
    </row>
    <row r="19" spans="1:17" s="44" customFormat="1" ht="23.25">
      <c r="A19" s="45" t="s">
        <v>12</v>
      </c>
      <c r="B19" s="46">
        <v>58856000</v>
      </c>
      <c r="C19" s="46">
        <v>2866</v>
      </c>
      <c r="D19" s="47">
        <f t="shared" si="5"/>
        <v>55913200</v>
      </c>
      <c r="E19" s="46">
        <v>42982151</v>
      </c>
      <c r="F19" s="47">
        <v>94583041.67</v>
      </c>
      <c r="G19" s="46">
        <v>125</v>
      </c>
      <c r="H19" s="46">
        <v>2763</v>
      </c>
      <c r="I19" s="46">
        <v>94583041.66999999</v>
      </c>
      <c r="J19" s="46">
        <v>125</v>
      </c>
      <c r="K19" s="46">
        <v>97016499.79000002</v>
      </c>
      <c r="L19" s="46">
        <v>46534876.900000006</v>
      </c>
      <c r="M19" s="48">
        <f t="shared" si="6"/>
        <v>160.70246307938015</v>
      </c>
      <c r="N19" s="48">
        <f t="shared" si="2"/>
        <v>173.51269430116685</v>
      </c>
      <c r="O19" s="48">
        <f t="shared" si="2"/>
        <v>108.26558424216601</v>
      </c>
      <c r="P19" s="48">
        <f t="shared" si="3"/>
        <v>96.40614096301465</v>
      </c>
      <c r="Q19" s="43"/>
    </row>
    <row r="20" spans="1:17" s="44" customFormat="1" ht="23.25">
      <c r="A20" s="39" t="s">
        <v>13</v>
      </c>
      <c r="B20" s="40">
        <f aca="true" t="shared" si="7" ref="B20:L20">SUM(B21:B26)</f>
        <v>1063102508</v>
      </c>
      <c r="C20" s="40">
        <f t="shared" si="7"/>
        <v>72979</v>
      </c>
      <c r="D20" s="40">
        <f t="shared" si="7"/>
        <v>1009947382.6</v>
      </c>
      <c r="E20" s="40">
        <f t="shared" si="7"/>
        <v>974112062.04</v>
      </c>
      <c r="F20" s="40">
        <f t="shared" si="7"/>
        <v>1337380430.93</v>
      </c>
      <c r="G20" s="40">
        <f t="shared" si="7"/>
        <v>1097</v>
      </c>
      <c r="H20" s="40">
        <f t="shared" si="7"/>
        <v>96259</v>
      </c>
      <c r="I20" s="40">
        <f t="shared" si="7"/>
        <v>1337380430.9299998</v>
      </c>
      <c r="J20" s="40">
        <f t="shared" si="7"/>
        <v>1097</v>
      </c>
      <c r="K20" s="40">
        <f t="shared" si="7"/>
        <v>1320431790.16</v>
      </c>
      <c r="L20" s="40">
        <f t="shared" si="7"/>
        <v>1293896160.58</v>
      </c>
      <c r="M20" s="42">
        <f t="shared" si="6"/>
        <v>125.79976256908611</v>
      </c>
      <c r="N20" s="42">
        <f t="shared" si="2"/>
        <v>130.7426320330364</v>
      </c>
      <c r="O20" s="42">
        <f t="shared" si="2"/>
        <v>132.8282659666798</v>
      </c>
      <c r="P20" s="42">
        <f t="shared" si="3"/>
        <v>131.89958755258363</v>
      </c>
      <c r="Q20" s="43"/>
    </row>
    <row r="21" spans="1:17" s="44" customFormat="1" ht="23.25">
      <c r="A21" s="45" t="s">
        <v>19</v>
      </c>
      <c r="B21" s="46">
        <v>155002000</v>
      </c>
      <c r="C21" s="46">
        <v>14717</v>
      </c>
      <c r="D21" s="47">
        <f aca="true" t="shared" si="8" ref="D21:D26">+B21*0.95</f>
        <v>147251900</v>
      </c>
      <c r="E21" s="46">
        <v>119063451</v>
      </c>
      <c r="F21" s="47">
        <v>291872150</v>
      </c>
      <c r="G21" s="46">
        <v>256</v>
      </c>
      <c r="H21" s="46">
        <v>28228</v>
      </c>
      <c r="I21" s="46">
        <v>291872150</v>
      </c>
      <c r="J21" s="46">
        <v>256</v>
      </c>
      <c r="K21" s="46">
        <v>247071046.94999993</v>
      </c>
      <c r="L21" s="46">
        <v>121877190.66999996</v>
      </c>
      <c r="M21" s="48">
        <f t="shared" si="6"/>
        <v>188.30218319763617</v>
      </c>
      <c r="N21" s="48">
        <f t="shared" si="2"/>
        <v>167.78801967920273</v>
      </c>
      <c r="O21" s="48">
        <f t="shared" si="2"/>
        <v>102.36322704101694</v>
      </c>
      <c r="P21" s="48">
        <f t="shared" si="3"/>
        <v>191.8053951212883</v>
      </c>
      <c r="Q21" s="43"/>
    </row>
    <row r="22" spans="1:17" s="44" customFormat="1" ht="23.25">
      <c r="A22" s="45" t="s">
        <v>17</v>
      </c>
      <c r="B22" s="46">
        <v>107550000</v>
      </c>
      <c r="C22" s="46">
        <v>10550</v>
      </c>
      <c r="D22" s="47">
        <f t="shared" si="8"/>
        <v>102172500</v>
      </c>
      <c r="E22" s="46">
        <v>128590167.19999999</v>
      </c>
      <c r="F22" s="47">
        <v>133387923.69</v>
      </c>
      <c r="G22" s="46">
        <v>173</v>
      </c>
      <c r="H22" s="46">
        <v>12269</v>
      </c>
      <c r="I22" s="46">
        <v>133387923.68999994</v>
      </c>
      <c r="J22" s="46">
        <v>173</v>
      </c>
      <c r="K22" s="46">
        <v>154209255.2700001</v>
      </c>
      <c r="L22" s="46">
        <v>99462645.62999988</v>
      </c>
      <c r="M22" s="48">
        <f t="shared" si="6"/>
        <v>124.02410384937232</v>
      </c>
      <c r="N22" s="48">
        <f t="shared" si="2"/>
        <v>150.93029461939378</v>
      </c>
      <c r="O22" s="48">
        <f t="shared" si="2"/>
        <v>77.34856233237706</v>
      </c>
      <c r="P22" s="48">
        <f t="shared" si="3"/>
        <v>116.29383886255924</v>
      </c>
      <c r="Q22" s="43"/>
    </row>
    <row r="23" spans="1:17" s="44" customFormat="1" ht="23.25">
      <c r="A23" s="45" t="s">
        <v>18</v>
      </c>
      <c r="B23" s="46">
        <v>75548120</v>
      </c>
      <c r="C23" s="46">
        <v>3454</v>
      </c>
      <c r="D23" s="47">
        <f t="shared" si="8"/>
        <v>71770714</v>
      </c>
      <c r="E23" s="46">
        <v>49012868</v>
      </c>
      <c r="F23" s="47">
        <v>52197610.239999995</v>
      </c>
      <c r="G23" s="46">
        <v>119</v>
      </c>
      <c r="H23" s="46">
        <v>2554</v>
      </c>
      <c r="I23" s="46">
        <v>52197610.24000001</v>
      </c>
      <c r="J23" s="46">
        <v>119</v>
      </c>
      <c r="K23" s="46">
        <v>53366229.139999986</v>
      </c>
      <c r="L23" s="46">
        <v>36017361.27000001</v>
      </c>
      <c r="M23" s="48">
        <f t="shared" si="6"/>
        <v>69.09187182950417</v>
      </c>
      <c r="N23" s="48">
        <f t="shared" si="2"/>
        <v>74.35655320358104</v>
      </c>
      <c r="O23" s="48">
        <f t="shared" si="2"/>
        <v>73.4855207208034</v>
      </c>
      <c r="P23" s="48">
        <f t="shared" si="3"/>
        <v>73.94325419803127</v>
      </c>
      <c r="Q23" s="43"/>
    </row>
    <row r="24" spans="1:17" s="44" customFormat="1" ht="23.25">
      <c r="A24" s="45" t="s">
        <v>64</v>
      </c>
      <c r="B24" s="46">
        <v>119395888</v>
      </c>
      <c r="C24" s="46">
        <v>7111</v>
      </c>
      <c r="D24" s="47">
        <f t="shared" si="8"/>
        <v>113426093.6</v>
      </c>
      <c r="E24" s="46">
        <v>102440173</v>
      </c>
      <c r="F24" s="47">
        <v>121289355</v>
      </c>
      <c r="G24" s="46">
        <v>163</v>
      </c>
      <c r="H24" s="46">
        <v>7180</v>
      </c>
      <c r="I24" s="46">
        <v>121289355</v>
      </c>
      <c r="J24" s="46">
        <v>163</v>
      </c>
      <c r="K24" s="46">
        <v>125450659.00999999</v>
      </c>
      <c r="L24" s="46">
        <v>89039937.43</v>
      </c>
      <c r="M24" s="48">
        <f t="shared" si="6"/>
        <v>101.58587287361188</v>
      </c>
      <c r="N24" s="48">
        <f t="shared" si="2"/>
        <v>110.60123383284707</v>
      </c>
      <c r="O24" s="48">
        <f t="shared" si="2"/>
        <v>86.91896433052686</v>
      </c>
      <c r="P24" s="48">
        <f t="shared" si="3"/>
        <v>100.97032766136971</v>
      </c>
      <c r="Q24" s="43"/>
    </row>
    <row r="25" spans="1:17" s="44" customFormat="1" ht="23.25">
      <c r="A25" s="45" t="s">
        <v>16</v>
      </c>
      <c r="B25" s="46">
        <v>162161500</v>
      </c>
      <c r="C25" s="46">
        <v>24387</v>
      </c>
      <c r="D25" s="47">
        <f t="shared" si="8"/>
        <v>154053425</v>
      </c>
      <c r="E25" s="46">
        <v>95425402.84</v>
      </c>
      <c r="F25" s="47">
        <v>105644879</v>
      </c>
      <c r="G25" s="46">
        <v>183</v>
      </c>
      <c r="H25" s="46">
        <v>12253</v>
      </c>
      <c r="I25" s="46">
        <v>105644879</v>
      </c>
      <c r="J25" s="46">
        <v>183</v>
      </c>
      <c r="K25" s="46">
        <v>105524590.78000003</v>
      </c>
      <c r="L25" s="46">
        <v>95240387.16999996</v>
      </c>
      <c r="M25" s="48">
        <f t="shared" si="6"/>
        <v>65.14794140409407</v>
      </c>
      <c r="N25" s="48">
        <f t="shared" si="2"/>
        <v>68.49869827950921</v>
      </c>
      <c r="O25" s="48">
        <f t="shared" si="2"/>
        <v>99.8061148661743</v>
      </c>
      <c r="P25" s="48">
        <f t="shared" si="3"/>
        <v>50.2439824496658</v>
      </c>
      <c r="Q25" s="43"/>
    </row>
    <row r="26" spans="1:17" s="44" customFormat="1" ht="23.25">
      <c r="A26" s="45" t="s">
        <v>14</v>
      </c>
      <c r="B26" s="46">
        <v>443445000</v>
      </c>
      <c r="C26" s="46">
        <v>12760</v>
      </c>
      <c r="D26" s="47">
        <f t="shared" si="8"/>
        <v>421272750</v>
      </c>
      <c r="E26" s="46">
        <v>479580000</v>
      </c>
      <c r="F26" s="47">
        <v>632988513</v>
      </c>
      <c r="G26" s="46">
        <v>203</v>
      </c>
      <c r="H26" s="46">
        <v>33775</v>
      </c>
      <c r="I26" s="46">
        <v>632988512.9999999</v>
      </c>
      <c r="J26" s="46">
        <v>203</v>
      </c>
      <c r="K26" s="46">
        <v>634810009.01</v>
      </c>
      <c r="L26" s="46">
        <v>852258638.41</v>
      </c>
      <c r="M26" s="48">
        <f t="shared" si="6"/>
        <v>142.74340966748974</v>
      </c>
      <c r="N26" s="48">
        <f t="shared" si="2"/>
        <v>150.68859996522443</v>
      </c>
      <c r="O26" s="48">
        <f t="shared" si="2"/>
        <v>177.70937870845322</v>
      </c>
      <c r="P26" s="48">
        <f t="shared" si="3"/>
        <v>264.69435736677116</v>
      </c>
      <c r="Q26" s="43"/>
    </row>
    <row r="27" spans="1:17" s="44" customFormat="1" ht="23.25">
      <c r="A27" s="39" t="s">
        <v>21</v>
      </c>
      <c r="B27" s="40">
        <f aca="true" t="shared" si="9" ref="B27:L27">SUM(B28:B32)</f>
        <v>1519053373</v>
      </c>
      <c r="C27" s="40">
        <f t="shared" si="9"/>
        <v>28274</v>
      </c>
      <c r="D27" s="40">
        <f t="shared" si="9"/>
        <v>1443100704.35</v>
      </c>
      <c r="E27" s="40">
        <f t="shared" si="9"/>
        <v>1345279500.19</v>
      </c>
      <c r="F27" s="40">
        <f t="shared" si="9"/>
        <v>1659526562.38</v>
      </c>
      <c r="G27" s="40">
        <f t="shared" si="9"/>
        <v>918</v>
      </c>
      <c r="H27" s="40">
        <f t="shared" si="9"/>
        <v>107646</v>
      </c>
      <c r="I27" s="40">
        <f t="shared" si="9"/>
        <v>1659526562.3799999</v>
      </c>
      <c r="J27" s="40">
        <f t="shared" si="9"/>
        <v>918</v>
      </c>
      <c r="K27" s="40">
        <f t="shared" si="9"/>
        <v>1656624328.3799996</v>
      </c>
      <c r="L27" s="40">
        <f t="shared" si="9"/>
        <v>2108222426.6899998</v>
      </c>
      <c r="M27" s="42">
        <f t="shared" si="6"/>
        <v>109.24741631049983</v>
      </c>
      <c r="N27" s="42">
        <f t="shared" si="2"/>
        <v>114.7961693446872</v>
      </c>
      <c r="O27" s="42">
        <f t="shared" si="2"/>
        <v>156.71259588748998</v>
      </c>
      <c r="P27" s="42">
        <f t="shared" si="3"/>
        <v>380.7243403833911</v>
      </c>
      <c r="Q27" s="43"/>
    </row>
    <row r="28" spans="1:17" s="44" customFormat="1" ht="23.25">
      <c r="A28" s="45" t="s">
        <v>27</v>
      </c>
      <c r="B28" s="46">
        <v>349437000</v>
      </c>
      <c r="C28" s="46">
        <v>3755</v>
      </c>
      <c r="D28" s="47">
        <f>+B28*0.95</f>
        <v>331965150</v>
      </c>
      <c r="E28" s="46">
        <v>299924999.99</v>
      </c>
      <c r="F28" s="47">
        <v>433292055.86</v>
      </c>
      <c r="G28" s="46">
        <v>134</v>
      </c>
      <c r="H28" s="46">
        <v>5115</v>
      </c>
      <c r="I28" s="46">
        <v>433292055.8599999</v>
      </c>
      <c r="J28" s="46">
        <v>134</v>
      </c>
      <c r="K28" s="46">
        <v>463108508.8599999</v>
      </c>
      <c r="L28" s="46">
        <v>376328982.8800001</v>
      </c>
      <c r="M28" s="48">
        <f t="shared" si="6"/>
        <v>123.997188580488</v>
      </c>
      <c r="N28" s="48">
        <f t="shared" si="2"/>
        <v>139.50515855655328</v>
      </c>
      <c r="O28" s="48">
        <f t="shared" si="2"/>
        <v>125.4743628882379</v>
      </c>
      <c r="P28" s="48">
        <f t="shared" si="3"/>
        <v>136.21837549933423</v>
      </c>
      <c r="Q28" s="43"/>
    </row>
    <row r="29" spans="1:17" s="44" customFormat="1" ht="23.25">
      <c r="A29" s="45" t="s">
        <v>26</v>
      </c>
      <c r="B29" s="46">
        <v>322066345</v>
      </c>
      <c r="C29" s="46">
        <v>6212</v>
      </c>
      <c r="D29" s="47">
        <f>+B29*0.95</f>
        <v>305963027.75</v>
      </c>
      <c r="E29" s="46">
        <v>382624724.29</v>
      </c>
      <c r="F29" s="47">
        <v>300605244</v>
      </c>
      <c r="G29" s="46">
        <v>152</v>
      </c>
      <c r="H29" s="46">
        <v>3735</v>
      </c>
      <c r="I29" s="46">
        <v>300605244.00000006</v>
      </c>
      <c r="J29" s="46">
        <v>152</v>
      </c>
      <c r="K29" s="46">
        <v>286063963.1999999</v>
      </c>
      <c r="L29" s="46">
        <v>274611026.7699999</v>
      </c>
      <c r="M29" s="48">
        <f t="shared" si="6"/>
        <v>93.33643476470665</v>
      </c>
      <c r="N29" s="48">
        <f t="shared" si="2"/>
        <v>93.49625191764692</v>
      </c>
      <c r="O29" s="48">
        <f t="shared" si="2"/>
        <v>71.77032986552797</v>
      </c>
      <c r="P29" s="48">
        <f t="shared" si="3"/>
        <v>60.12556342562782</v>
      </c>
      <c r="Q29" s="43"/>
    </row>
    <row r="30" spans="1:17" s="44" customFormat="1" ht="23.25">
      <c r="A30" s="45" t="s">
        <v>31</v>
      </c>
      <c r="B30" s="46">
        <v>92348747</v>
      </c>
      <c r="C30" s="46">
        <v>976</v>
      </c>
      <c r="D30" s="47">
        <f>+B30*0.95</f>
        <v>87731309.64999999</v>
      </c>
      <c r="E30" s="46">
        <v>47738481.83</v>
      </c>
      <c r="F30" s="47">
        <v>59229825.519999996</v>
      </c>
      <c r="G30" s="46">
        <v>74</v>
      </c>
      <c r="H30" s="46">
        <v>2074</v>
      </c>
      <c r="I30" s="46">
        <v>59229825.51999998</v>
      </c>
      <c r="J30" s="46">
        <v>74</v>
      </c>
      <c r="K30" s="46">
        <v>52505535.160000026</v>
      </c>
      <c r="L30" s="46">
        <v>62031605.81999999</v>
      </c>
      <c r="M30" s="48">
        <f t="shared" si="6"/>
        <v>64.13711874184929</v>
      </c>
      <c r="N30" s="48">
        <f t="shared" si="2"/>
        <v>59.848115079403726</v>
      </c>
      <c r="O30" s="48">
        <f t="shared" si="2"/>
        <v>129.94046614406128</v>
      </c>
      <c r="P30" s="48">
        <f t="shared" si="3"/>
        <v>212.5</v>
      </c>
      <c r="Q30" s="43"/>
    </row>
    <row r="31" spans="1:17" s="44" customFormat="1" ht="23.25">
      <c r="A31" s="45" t="s">
        <v>24</v>
      </c>
      <c r="B31" s="46">
        <v>274391281</v>
      </c>
      <c r="C31" s="46">
        <v>6548</v>
      </c>
      <c r="D31" s="47">
        <f>+B31*0.95</f>
        <v>260671716.95</v>
      </c>
      <c r="E31" s="46">
        <v>170845674.07999998</v>
      </c>
      <c r="F31" s="47">
        <v>348949660</v>
      </c>
      <c r="G31" s="46">
        <v>356</v>
      </c>
      <c r="H31" s="46">
        <v>19120</v>
      </c>
      <c r="I31" s="46">
        <v>348949660</v>
      </c>
      <c r="J31" s="46">
        <v>356</v>
      </c>
      <c r="K31" s="46">
        <v>344307583.57000005</v>
      </c>
      <c r="L31" s="46">
        <v>262853039.87999994</v>
      </c>
      <c r="M31" s="48">
        <f t="shared" si="6"/>
        <v>127.17228431175988</v>
      </c>
      <c r="N31" s="48">
        <f t="shared" si="2"/>
        <v>132.08474920048286</v>
      </c>
      <c r="O31" s="48">
        <f t="shared" si="2"/>
        <v>153.85407988552095</v>
      </c>
      <c r="P31" s="48">
        <f t="shared" si="3"/>
        <v>291.9975565058033</v>
      </c>
      <c r="Q31" s="43"/>
    </row>
    <row r="32" spans="1:17" s="44" customFormat="1" ht="23.25">
      <c r="A32" s="45" t="s">
        <v>22</v>
      </c>
      <c r="B32" s="46">
        <v>480810000</v>
      </c>
      <c r="C32" s="46">
        <v>10783</v>
      </c>
      <c r="D32" s="47">
        <f>+B32*0.95</f>
        <v>456769500</v>
      </c>
      <c r="E32" s="46">
        <v>444145620</v>
      </c>
      <c r="F32" s="47">
        <v>517449777</v>
      </c>
      <c r="G32" s="46">
        <v>202</v>
      </c>
      <c r="H32" s="46">
        <v>77602</v>
      </c>
      <c r="I32" s="46">
        <v>517449777</v>
      </c>
      <c r="J32" s="46">
        <v>202</v>
      </c>
      <c r="K32" s="46">
        <v>510638737.5899997</v>
      </c>
      <c r="L32" s="46">
        <v>1132397771.34</v>
      </c>
      <c r="M32" s="48">
        <f t="shared" si="6"/>
        <v>107.62042740375617</v>
      </c>
      <c r="N32" s="48">
        <f t="shared" si="2"/>
        <v>111.7935277180284</v>
      </c>
      <c r="O32" s="48">
        <f t="shared" si="2"/>
        <v>254.96092280275104</v>
      </c>
      <c r="P32" s="48">
        <f t="shared" si="3"/>
        <v>719.6698506909024</v>
      </c>
      <c r="Q32" s="43"/>
    </row>
    <row r="33" spans="1:17" s="44" customFormat="1" ht="23.25">
      <c r="A33" s="39" t="s">
        <v>28</v>
      </c>
      <c r="B33" s="40">
        <f aca="true" t="shared" si="10" ref="B33:L33">SUM(B34:B38)</f>
        <v>924075499</v>
      </c>
      <c r="C33" s="40">
        <f t="shared" si="10"/>
        <v>43909</v>
      </c>
      <c r="D33" s="40">
        <f t="shared" si="10"/>
        <v>877871724.05</v>
      </c>
      <c r="E33" s="40">
        <f t="shared" si="10"/>
        <v>836402921.48</v>
      </c>
      <c r="F33" s="40">
        <f t="shared" si="10"/>
        <v>920659809.3</v>
      </c>
      <c r="G33" s="40">
        <f t="shared" si="10"/>
        <v>787</v>
      </c>
      <c r="H33" s="40">
        <f t="shared" si="10"/>
        <v>24608</v>
      </c>
      <c r="I33" s="40">
        <f t="shared" si="10"/>
        <v>920659809.2999998</v>
      </c>
      <c r="J33" s="40">
        <f t="shared" si="10"/>
        <v>787</v>
      </c>
      <c r="K33" s="40">
        <f t="shared" si="10"/>
        <v>879083012.5300003</v>
      </c>
      <c r="L33" s="40">
        <f t="shared" si="10"/>
        <v>732180242.9499998</v>
      </c>
      <c r="M33" s="42">
        <f t="shared" si="6"/>
        <v>99.63036681486561</v>
      </c>
      <c r="N33" s="42">
        <f t="shared" si="2"/>
        <v>100.13798012247304</v>
      </c>
      <c r="O33" s="42">
        <f t="shared" si="2"/>
        <v>87.53917808589429</v>
      </c>
      <c r="P33" s="42">
        <f t="shared" si="3"/>
        <v>56.043180213623636</v>
      </c>
      <c r="Q33" s="43"/>
    </row>
    <row r="34" spans="1:17" s="44" customFormat="1" ht="23.25">
      <c r="A34" s="45" t="s">
        <v>29</v>
      </c>
      <c r="B34" s="46">
        <v>132679999</v>
      </c>
      <c r="C34" s="46">
        <v>540</v>
      </c>
      <c r="D34" s="47">
        <f>+B34*0.95</f>
        <v>126045999.05</v>
      </c>
      <c r="E34" s="46">
        <v>76468532.91</v>
      </c>
      <c r="F34" s="47">
        <v>101282387.30000001</v>
      </c>
      <c r="G34" s="46">
        <v>136</v>
      </c>
      <c r="H34" s="46">
        <v>1340</v>
      </c>
      <c r="I34" s="46">
        <v>101282387.30000001</v>
      </c>
      <c r="J34" s="46">
        <v>136</v>
      </c>
      <c r="K34" s="46">
        <v>96430369.04000002</v>
      </c>
      <c r="L34" s="46">
        <v>77842773.57999998</v>
      </c>
      <c r="M34" s="48">
        <f t="shared" si="6"/>
        <v>76.33583664708952</v>
      </c>
      <c r="N34" s="48">
        <f t="shared" si="2"/>
        <v>76.50410942575651</v>
      </c>
      <c r="O34" s="48">
        <f t="shared" si="2"/>
        <v>101.79713225519495</v>
      </c>
      <c r="P34" s="48">
        <f t="shared" si="3"/>
        <v>248.14814814814815</v>
      </c>
      <c r="Q34" s="43"/>
    </row>
    <row r="35" spans="1:17" s="44" customFormat="1" ht="23.25">
      <c r="A35" s="45" t="s">
        <v>50</v>
      </c>
      <c r="B35" s="46">
        <v>129087000</v>
      </c>
      <c r="C35" s="46">
        <v>2538</v>
      </c>
      <c r="D35" s="47">
        <f>+B35*0.95</f>
        <v>122632650</v>
      </c>
      <c r="E35" s="46">
        <v>83721515.28</v>
      </c>
      <c r="F35" s="47">
        <v>261650430</v>
      </c>
      <c r="G35" s="46">
        <v>129</v>
      </c>
      <c r="H35" s="46">
        <v>7152</v>
      </c>
      <c r="I35" s="46">
        <v>261650429.99999994</v>
      </c>
      <c r="J35" s="46">
        <v>129</v>
      </c>
      <c r="K35" s="46">
        <v>263611412.2600001</v>
      </c>
      <c r="L35" s="46">
        <v>174958727.17</v>
      </c>
      <c r="M35" s="48">
        <f t="shared" si="6"/>
        <v>202.6930907062678</v>
      </c>
      <c r="N35" s="48">
        <f t="shared" si="2"/>
        <v>214.9602183920841</v>
      </c>
      <c r="O35" s="48">
        <f t="shared" si="2"/>
        <v>208.97701932993488</v>
      </c>
      <c r="P35" s="48">
        <f t="shared" si="3"/>
        <v>281.7966903073286</v>
      </c>
      <c r="Q35" s="43"/>
    </row>
    <row r="36" spans="1:17" s="44" customFormat="1" ht="23.25">
      <c r="A36" s="45" t="s">
        <v>32</v>
      </c>
      <c r="B36" s="46">
        <v>167542060</v>
      </c>
      <c r="C36" s="46">
        <v>5654</v>
      </c>
      <c r="D36" s="47">
        <f>+B36*0.95</f>
        <v>159164957</v>
      </c>
      <c r="E36" s="46">
        <v>150601530.29</v>
      </c>
      <c r="F36" s="47">
        <v>129252988</v>
      </c>
      <c r="G36" s="46">
        <v>248</v>
      </c>
      <c r="H36" s="46">
        <v>4237</v>
      </c>
      <c r="I36" s="46">
        <v>129252988</v>
      </c>
      <c r="J36" s="46">
        <v>248</v>
      </c>
      <c r="K36" s="46">
        <v>138514536.39999998</v>
      </c>
      <c r="L36" s="46">
        <v>143987248.67000002</v>
      </c>
      <c r="M36" s="48">
        <f t="shared" si="6"/>
        <v>77.14659113060924</v>
      </c>
      <c r="N36" s="48">
        <f t="shared" si="2"/>
        <v>87.02577439831808</v>
      </c>
      <c r="O36" s="48">
        <f t="shared" si="2"/>
        <v>95.6080913605171</v>
      </c>
      <c r="P36" s="48">
        <f t="shared" si="3"/>
        <v>74.93809692253272</v>
      </c>
      <c r="Q36" s="43"/>
    </row>
    <row r="37" spans="1:17" s="44" customFormat="1" ht="23.25">
      <c r="A37" s="45" t="s">
        <v>90</v>
      </c>
      <c r="B37" s="46">
        <v>399807000</v>
      </c>
      <c r="C37" s="46">
        <v>15394</v>
      </c>
      <c r="D37" s="47">
        <f>+B37*0.95</f>
        <v>379816650</v>
      </c>
      <c r="E37" s="46">
        <v>419240041</v>
      </c>
      <c r="F37" s="47">
        <v>334987993</v>
      </c>
      <c r="G37" s="46">
        <v>120</v>
      </c>
      <c r="H37" s="46">
        <v>7372</v>
      </c>
      <c r="I37" s="46">
        <v>334987992.9999999</v>
      </c>
      <c r="J37" s="46">
        <v>120</v>
      </c>
      <c r="K37" s="46">
        <v>280392363.2500001</v>
      </c>
      <c r="L37" s="46">
        <v>272363259.9499999</v>
      </c>
      <c r="M37" s="48">
        <f t="shared" si="6"/>
        <v>83.78742568289196</v>
      </c>
      <c r="N37" s="48">
        <f t="shared" si="2"/>
        <v>73.82308365101954</v>
      </c>
      <c r="O37" s="48">
        <f t="shared" si="2"/>
        <v>64.96594631093453</v>
      </c>
      <c r="P37" s="48">
        <f t="shared" si="3"/>
        <v>47.88878783941796</v>
      </c>
      <c r="Q37" s="43"/>
    </row>
    <row r="38" spans="1:17" s="44" customFormat="1" ht="23.25">
      <c r="A38" s="45" t="s">
        <v>30</v>
      </c>
      <c r="B38" s="46">
        <v>94959440</v>
      </c>
      <c r="C38" s="46">
        <v>19783</v>
      </c>
      <c r="D38" s="47">
        <f>+B38*0.95</f>
        <v>90211468</v>
      </c>
      <c r="E38" s="46">
        <v>106371302</v>
      </c>
      <c r="F38" s="47">
        <v>93486011</v>
      </c>
      <c r="G38" s="46">
        <v>154</v>
      </c>
      <c r="H38" s="46">
        <v>4507</v>
      </c>
      <c r="I38" s="46">
        <v>93486011</v>
      </c>
      <c r="J38" s="46">
        <v>154</v>
      </c>
      <c r="K38" s="46">
        <v>100134331.58000001</v>
      </c>
      <c r="L38" s="46">
        <v>63028233.57999998</v>
      </c>
      <c r="M38" s="48">
        <f t="shared" si="6"/>
        <v>98.44835963649322</v>
      </c>
      <c r="N38" s="48">
        <f>K38/D42*100</f>
        <v>91.8140109418532</v>
      </c>
      <c r="O38" s="48">
        <f>L38/E38*100</f>
        <v>59.2530432503308</v>
      </c>
      <c r="P38" s="48">
        <f t="shared" si="3"/>
        <v>22.78218672597685</v>
      </c>
      <c r="Q38" s="43"/>
    </row>
    <row r="39" spans="1:17" s="44" customFormat="1" ht="23.25">
      <c r="A39" s="39" t="s">
        <v>47</v>
      </c>
      <c r="B39" s="40">
        <f aca="true" t="shared" si="11" ref="B39:L39">SUM(B40:B44)</f>
        <v>936477870</v>
      </c>
      <c r="C39" s="40">
        <f t="shared" si="11"/>
        <v>47412</v>
      </c>
      <c r="D39" s="40">
        <f t="shared" si="11"/>
        <v>889653976.5</v>
      </c>
      <c r="E39" s="40">
        <f t="shared" si="11"/>
        <v>853850893.11</v>
      </c>
      <c r="F39" s="40">
        <f t="shared" si="11"/>
        <v>673852832.62</v>
      </c>
      <c r="G39" s="40">
        <f t="shared" si="11"/>
        <v>836</v>
      </c>
      <c r="H39" s="40">
        <f t="shared" si="11"/>
        <v>51643</v>
      </c>
      <c r="I39" s="40">
        <f t="shared" si="11"/>
        <v>673852832.62</v>
      </c>
      <c r="J39" s="40">
        <f t="shared" si="11"/>
        <v>836</v>
      </c>
      <c r="K39" s="40">
        <f t="shared" si="11"/>
        <v>652943776.41</v>
      </c>
      <c r="L39" s="40">
        <f t="shared" si="11"/>
        <v>672208483.4899999</v>
      </c>
      <c r="M39" s="42">
        <f t="shared" si="6"/>
        <v>71.95608718655573</v>
      </c>
      <c r="N39" s="42">
        <f>K39/D39*100</f>
        <v>73.39300375846743</v>
      </c>
      <c r="O39" s="42">
        <f>L39/E39*100</f>
        <v>78.72668271641669</v>
      </c>
      <c r="P39" s="42">
        <f t="shared" si="3"/>
        <v>108.92390112207879</v>
      </c>
      <c r="Q39" s="43"/>
    </row>
    <row r="40" spans="1:17" s="44" customFormat="1" ht="23.25">
      <c r="A40" s="45" t="s">
        <v>8</v>
      </c>
      <c r="B40" s="46">
        <v>278392500</v>
      </c>
      <c r="C40" s="46">
        <v>5425</v>
      </c>
      <c r="D40" s="47">
        <f>+B40*0.95</f>
        <v>264472875</v>
      </c>
      <c r="E40" s="46">
        <v>182260000</v>
      </c>
      <c r="F40" s="47">
        <v>208392270.01999998</v>
      </c>
      <c r="G40" s="46">
        <v>171</v>
      </c>
      <c r="H40" s="46">
        <v>4087</v>
      </c>
      <c r="I40" s="46">
        <v>208392270.01999998</v>
      </c>
      <c r="J40" s="46">
        <v>171</v>
      </c>
      <c r="K40" s="46">
        <v>197293742.19000006</v>
      </c>
      <c r="L40" s="46">
        <v>137399379.3499999</v>
      </c>
      <c r="M40" s="48">
        <f t="shared" si="6"/>
        <v>74.85556184882853</v>
      </c>
      <c r="N40" s="48">
        <f>K40/D40*100</f>
        <v>74.59885713799575</v>
      </c>
      <c r="O40" s="48">
        <f>L40/E40*100</f>
        <v>75.38646952156255</v>
      </c>
      <c r="P40" s="48">
        <f t="shared" si="3"/>
        <v>75.33640552995392</v>
      </c>
      <c r="Q40" s="43"/>
    </row>
    <row r="41" spans="1:17" s="44" customFormat="1" ht="23.25">
      <c r="A41" s="45" t="s">
        <v>23</v>
      </c>
      <c r="B41" s="46">
        <v>112107500</v>
      </c>
      <c r="C41" s="46">
        <v>1820</v>
      </c>
      <c r="D41" s="47">
        <f>+B41*0.95</f>
        <v>106502125</v>
      </c>
      <c r="E41" s="46">
        <v>30316155</v>
      </c>
      <c r="F41" s="47">
        <v>61185844</v>
      </c>
      <c r="G41" s="46">
        <v>96</v>
      </c>
      <c r="H41" s="46">
        <v>4960</v>
      </c>
      <c r="I41" s="46">
        <v>61185844</v>
      </c>
      <c r="J41" s="46">
        <v>96</v>
      </c>
      <c r="K41" s="46">
        <v>58947714.47000003</v>
      </c>
      <c r="L41" s="46">
        <v>83119039.97999996</v>
      </c>
      <c r="M41" s="48">
        <f t="shared" si="6"/>
        <v>54.577832883616175</v>
      </c>
      <c r="N41" s="48">
        <f>K41/D41*100</f>
        <v>55.34886225979062</v>
      </c>
      <c r="O41" s="48">
        <f>L41/E41*100</f>
        <v>274.1740830260301</v>
      </c>
      <c r="P41" s="48">
        <f t="shared" si="3"/>
        <v>272.5274725274725</v>
      </c>
      <c r="Q41" s="43"/>
    </row>
    <row r="42" spans="1:17" s="44" customFormat="1" ht="23.25">
      <c r="A42" s="45" t="s">
        <v>65</v>
      </c>
      <c r="B42" s="46">
        <v>114802260</v>
      </c>
      <c r="C42" s="46">
        <v>2545</v>
      </c>
      <c r="D42" s="47">
        <f>+B42*0.95</f>
        <v>109062147</v>
      </c>
      <c r="E42" s="46">
        <v>131657298</v>
      </c>
      <c r="F42" s="47">
        <v>57678170</v>
      </c>
      <c r="G42" s="46">
        <v>138</v>
      </c>
      <c r="H42" s="46">
        <v>5004</v>
      </c>
      <c r="I42" s="46">
        <v>57678170</v>
      </c>
      <c r="J42" s="46">
        <v>138</v>
      </c>
      <c r="K42" s="46">
        <v>58648225.74000004</v>
      </c>
      <c r="L42" s="46">
        <v>44865778.53999999</v>
      </c>
      <c r="M42" s="48">
        <f t="shared" si="6"/>
        <v>50.241319291101064</v>
      </c>
      <c r="N42" s="48">
        <f aca="true" t="shared" si="12" ref="N42:O44">K42/D42*100</f>
        <v>53.775051521771374</v>
      </c>
      <c r="O42" s="48">
        <f t="shared" si="12"/>
        <v>34.077699619811426</v>
      </c>
      <c r="P42" s="48">
        <f t="shared" si="3"/>
        <v>196.62082514734774</v>
      </c>
      <c r="Q42" s="43"/>
    </row>
    <row r="43" spans="1:17" s="44" customFormat="1" ht="23.25">
      <c r="A43" s="45" t="s">
        <v>25</v>
      </c>
      <c r="B43" s="46">
        <v>113070610</v>
      </c>
      <c r="C43" s="46">
        <v>9122</v>
      </c>
      <c r="D43" s="47">
        <f>+B43*0.95</f>
        <v>107417079.5</v>
      </c>
      <c r="E43" s="46">
        <v>84068641</v>
      </c>
      <c r="F43" s="47">
        <v>118425973.89</v>
      </c>
      <c r="G43" s="46">
        <v>123</v>
      </c>
      <c r="H43" s="46">
        <v>8155</v>
      </c>
      <c r="I43" s="46">
        <v>118425973.88999999</v>
      </c>
      <c r="J43" s="46">
        <v>123</v>
      </c>
      <c r="K43" s="46">
        <v>125961547.88999999</v>
      </c>
      <c r="L43" s="46">
        <v>119588165.18</v>
      </c>
      <c r="M43" s="48">
        <f t="shared" si="6"/>
        <v>104.73630052053313</v>
      </c>
      <c r="N43" s="48">
        <f>K43/D43*100</f>
        <v>117.2639849047469</v>
      </c>
      <c r="O43" s="48">
        <f>L43/E43*100</f>
        <v>142.25062253593467</v>
      </c>
      <c r="P43" s="48">
        <f t="shared" si="3"/>
        <v>89.39925454944091</v>
      </c>
      <c r="Q43" s="43"/>
    </row>
    <row r="44" spans="1:17" s="44" customFormat="1" ht="23.25">
      <c r="A44" s="45" t="s">
        <v>15</v>
      </c>
      <c r="B44" s="46">
        <v>318105000</v>
      </c>
      <c r="C44" s="46">
        <v>28500</v>
      </c>
      <c r="D44" s="47">
        <f>+B44*0.95</f>
        <v>302199750</v>
      </c>
      <c r="E44" s="46">
        <v>425548799.11</v>
      </c>
      <c r="F44" s="47">
        <v>228170574.71</v>
      </c>
      <c r="G44" s="46">
        <v>308</v>
      </c>
      <c r="H44" s="46">
        <v>29437</v>
      </c>
      <c r="I44" s="46">
        <v>228170574.71000004</v>
      </c>
      <c r="J44" s="46">
        <v>308</v>
      </c>
      <c r="K44" s="46">
        <v>212092546.1199999</v>
      </c>
      <c r="L44" s="46">
        <v>287236120.44000006</v>
      </c>
      <c r="M44" s="48">
        <f t="shared" si="6"/>
        <v>71.72806925700634</v>
      </c>
      <c r="N44" s="48">
        <f t="shared" si="12"/>
        <v>70.18289926447652</v>
      </c>
      <c r="O44" s="48">
        <f t="shared" si="12"/>
        <v>67.49781013146567</v>
      </c>
      <c r="P44" s="48">
        <f t="shared" si="3"/>
        <v>103.2877192982456</v>
      </c>
      <c r="Q44" s="43"/>
    </row>
    <row r="45" spans="1:17" ht="25.5">
      <c r="A45" s="49" t="s">
        <v>91</v>
      </c>
      <c r="B45" s="50">
        <f aca="true" t="shared" si="13" ref="B45:L45">+B7+B13+B20+B27+B33+B39</f>
        <v>6961801168</v>
      </c>
      <c r="C45" s="50">
        <f t="shared" si="13"/>
        <v>281686</v>
      </c>
      <c r="D45" s="50">
        <f t="shared" si="13"/>
        <v>6613711109.599999</v>
      </c>
      <c r="E45" s="50">
        <f t="shared" si="13"/>
        <v>6257159978.8</v>
      </c>
      <c r="F45" s="50">
        <f t="shared" si="13"/>
        <v>7082961137.31</v>
      </c>
      <c r="G45" s="50">
        <f t="shared" si="13"/>
        <v>5755</v>
      </c>
      <c r="H45" s="50">
        <f t="shared" si="13"/>
        <v>339173</v>
      </c>
      <c r="I45" s="50">
        <f t="shared" si="13"/>
        <v>7082961137.28</v>
      </c>
      <c r="J45" s="50">
        <f t="shared" si="13"/>
        <v>5755</v>
      </c>
      <c r="K45" s="50">
        <f t="shared" si="13"/>
        <v>6973847397.65</v>
      </c>
      <c r="L45" s="50">
        <f t="shared" si="13"/>
        <v>6496895634.169999</v>
      </c>
      <c r="M45" s="51">
        <f t="shared" si="6"/>
        <v>101.74035377276951</v>
      </c>
      <c r="N45" s="51">
        <f>K45/D45*100</f>
        <v>105.44529814021135</v>
      </c>
      <c r="O45" s="51">
        <f>L45/E45*100</f>
        <v>103.8313812685348</v>
      </c>
      <c r="P45" s="51">
        <f t="shared" si="3"/>
        <v>120.4081850003195</v>
      </c>
      <c r="Q45" s="52"/>
    </row>
    <row r="46" spans="1:16" ht="23.25" customHeight="1" hidden="1">
      <c r="A46" s="53" t="s">
        <v>92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182">
        <v>0</v>
      </c>
      <c r="I46" s="54">
        <v>0</v>
      </c>
      <c r="J46" s="54">
        <v>0</v>
      </c>
      <c r="K46" s="54">
        <v>0</v>
      </c>
      <c r="L46" s="54">
        <v>0</v>
      </c>
      <c r="M46" s="55">
        <v>0</v>
      </c>
      <c r="N46" s="55">
        <v>0</v>
      </c>
      <c r="O46" s="55">
        <v>0</v>
      </c>
      <c r="P46" s="55">
        <v>0</v>
      </c>
    </row>
    <row r="47" spans="1:16" ht="23.25" customHeight="1" hidden="1">
      <c r="A47" s="53" t="s">
        <v>93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182">
        <v>0</v>
      </c>
      <c r="I47" s="54">
        <v>0</v>
      </c>
      <c r="J47" s="54">
        <v>0</v>
      </c>
      <c r="K47" s="54">
        <v>0</v>
      </c>
      <c r="L47" s="54">
        <v>0</v>
      </c>
      <c r="M47" s="55">
        <v>0</v>
      </c>
      <c r="N47" s="55">
        <v>0</v>
      </c>
      <c r="O47" s="55">
        <v>0</v>
      </c>
      <c r="P47" s="55">
        <v>0</v>
      </c>
    </row>
    <row r="48" spans="1:16" ht="23.25" customHeight="1" hidden="1">
      <c r="A48" s="53" t="s">
        <v>94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182">
        <v>0</v>
      </c>
      <c r="I48" s="54">
        <v>0</v>
      </c>
      <c r="J48" s="54">
        <v>0</v>
      </c>
      <c r="K48" s="54">
        <v>0</v>
      </c>
      <c r="L48" s="54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ht="23.25" customHeight="1" hidden="1">
      <c r="A49" s="53" t="s">
        <v>95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182">
        <v>0</v>
      </c>
      <c r="I49" s="54">
        <v>0</v>
      </c>
      <c r="J49" s="54">
        <v>0</v>
      </c>
      <c r="K49" s="54">
        <v>0</v>
      </c>
      <c r="L49" s="54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ht="23.25" customHeight="1" hidden="1">
      <c r="A50" s="56" t="s">
        <v>91</v>
      </c>
      <c r="B50" s="57">
        <f>+B45</f>
        <v>6961801168</v>
      </c>
      <c r="C50" s="57">
        <f aca="true" t="shared" si="14" ref="C50:L50">+C45</f>
        <v>281686</v>
      </c>
      <c r="D50" s="57">
        <f t="shared" si="14"/>
        <v>6613711109.599999</v>
      </c>
      <c r="E50" s="57">
        <f t="shared" si="14"/>
        <v>6257159978.8</v>
      </c>
      <c r="F50" s="57">
        <f t="shared" si="14"/>
        <v>7082961137.31</v>
      </c>
      <c r="G50" s="57">
        <f t="shared" si="14"/>
        <v>5755</v>
      </c>
      <c r="H50" s="183">
        <f t="shared" si="14"/>
        <v>339173</v>
      </c>
      <c r="I50" s="57">
        <f t="shared" si="14"/>
        <v>7082961137.28</v>
      </c>
      <c r="J50" s="57">
        <f t="shared" si="14"/>
        <v>5755</v>
      </c>
      <c r="K50" s="57">
        <f t="shared" si="14"/>
        <v>6973847397.65</v>
      </c>
      <c r="L50" s="57">
        <f t="shared" si="14"/>
        <v>6496895634.169999</v>
      </c>
      <c r="M50" s="58">
        <f>+M45</f>
        <v>101.74035377276951</v>
      </c>
      <c r="N50" s="58">
        <f>+N45</f>
        <v>105.44529814021135</v>
      </c>
      <c r="O50" s="58">
        <f>+O45</f>
        <v>103.8313812685348</v>
      </c>
      <c r="P50" s="58">
        <f>+P45</f>
        <v>120.4081850003195</v>
      </c>
    </row>
    <row r="51" ht="23.25" customHeight="1" hidden="1">
      <c r="H51" s="184"/>
    </row>
    <row r="52" ht="23.25" customHeight="1" hidden="1">
      <c r="H52" s="184"/>
    </row>
    <row r="53" spans="1:8" ht="23.25">
      <c r="A53" s="232" t="s">
        <v>248</v>
      </c>
      <c r="H53" s="184"/>
    </row>
    <row r="55" s="94" customFormat="1" ht="23.25"/>
    <row r="56" s="94" customFormat="1" ht="23.25"/>
    <row r="57" s="94" customFormat="1" ht="23.25"/>
    <row r="58" spans="2:5" ht="23.25">
      <c r="B58" s="172"/>
      <c r="C58" s="172"/>
      <c r="D58" s="172"/>
      <c r="E58" s="172"/>
    </row>
    <row r="59" spans="2:5" ht="23.25">
      <c r="B59" s="115"/>
      <c r="C59" s="115"/>
      <c r="D59" s="115"/>
      <c r="E59" s="115"/>
    </row>
  </sheetData>
  <sheetProtection/>
  <mergeCells count="7">
    <mergeCell ref="A1:P1"/>
    <mergeCell ref="A2:P2"/>
    <mergeCell ref="A3:P3"/>
    <mergeCell ref="A5:A6"/>
    <mergeCell ref="B5:E5"/>
    <mergeCell ref="G5:L5"/>
    <mergeCell ref="M5:P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9" r:id="rId2"/>
  <headerFooter alignWithMargins="0">
    <oddFooter>&amp;LPalaneación Estratégica -  Sección de Estadística.</oddFooter>
  </headerFooter>
  <rowBreaks count="1" manualBreakCount="1">
    <brk id="49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5" zoomScaleNormal="75" zoomScalePageLayoutView="0" workbookViewId="0" topLeftCell="A1">
      <selection activeCell="B53" sqref="B53"/>
    </sheetView>
  </sheetViews>
  <sheetFormatPr defaultColWidth="11.421875" defaultRowHeight="12.75"/>
  <cols>
    <col min="1" max="1" width="32.421875" style="10" customWidth="1"/>
    <col min="2" max="2" width="12.421875" style="26" customWidth="1"/>
    <col min="3" max="3" width="16.7109375" style="26" customWidth="1"/>
    <col min="4" max="4" width="16.00390625" style="26" customWidth="1"/>
    <col min="5" max="5" width="14.57421875" style="26" customWidth="1"/>
    <col min="6" max="6" width="19.57421875" style="26" customWidth="1"/>
    <col min="7" max="7" width="19.421875" style="26" bestFit="1" customWidth="1"/>
    <col min="8" max="8" width="20.140625" style="26" bestFit="1" customWidth="1"/>
    <col min="9" max="9" width="11.8515625" style="26" bestFit="1" customWidth="1"/>
    <col min="10" max="10" width="12.7109375" style="26" bestFit="1" customWidth="1"/>
    <col min="11" max="11" width="12.8515625" style="26" bestFit="1" customWidth="1"/>
    <col min="12" max="12" width="12.28125" style="179" bestFit="1" customWidth="1"/>
    <col min="13" max="13" width="12.140625" style="26" bestFit="1" customWidth="1"/>
    <col min="14" max="14" width="20.00390625" style="10" bestFit="1" customWidth="1"/>
    <col min="15" max="15" width="14.8515625" style="10" hidden="1" customWidth="1"/>
    <col min="16" max="18" width="0" style="10" hidden="1" customWidth="1"/>
    <col min="19" max="16384" width="11.421875" style="10" customWidth="1"/>
  </cols>
  <sheetData>
    <row r="1" spans="1:13" ht="26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24" customHeight="1">
      <c r="A2" s="258" t="s">
        <v>235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 t="s">
        <v>0</v>
      </c>
      <c r="L3" s="174"/>
      <c r="M3" s="62"/>
    </row>
    <row r="4" spans="1:13" ht="15.75" customHeight="1">
      <c r="A4" s="12" t="s">
        <v>52</v>
      </c>
      <c r="B4" s="259" t="s">
        <v>0</v>
      </c>
      <c r="C4" s="259"/>
      <c r="D4" s="259" t="s">
        <v>0</v>
      </c>
      <c r="E4" s="259"/>
      <c r="F4" s="63" t="s">
        <v>0</v>
      </c>
      <c r="G4" s="63"/>
      <c r="H4" s="63" t="s">
        <v>0</v>
      </c>
      <c r="I4" s="63"/>
      <c r="J4" s="63" t="s">
        <v>0</v>
      </c>
      <c r="K4" s="63"/>
      <c r="L4" s="175" t="s">
        <v>0</v>
      </c>
      <c r="M4" s="63"/>
    </row>
    <row r="5" spans="1:15" ht="15.75" customHeight="1">
      <c r="A5" s="12" t="s">
        <v>37</v>
      </c>
      <c r="B5" s="260" t="s">
        <v>97</v>
      </c>
      <c r="C5" s="260"/>
      <c r="D5" s="261" t="s">
        <v>98</v>
      </c>
      <c r="E5" s="261"/>
      <c r="F5" s="260" t="s">
        <v>99</v>
      </c>
      <c r="G5" s="260"/>
      <c r="H5" s="261" t="s">
        <v>98</v>
      </c>
      <c r="I5" s="261"/>
      <c r="J5" s="260" t="s">
        <v>100</v>
      </c>
      <c r="K5" s="260"/>
      <c r="L5" s="261" t="s">
        <v>98</v>
      </c>
      <c r="M5" s="261"/>
      <c r="O5" s="14" t="s">
        <v>101</v>
      </c>
    </row>
    <row r="6" spans="1:15" ht="16.5" customHeight="1">
      <c r="A6" s="12" t="s">
        <v>44</v>
      </c>
      <c r="B6" s="12">
        <v>2022</v>
      </c>
      <c r="C6" s="12">
        <v>2023</v>
      </c>
      <c r="D6" s="12" t="s">
        <v>102</v>
      </c>
      <c r="E6" s="12" t="s">
        <v>103</v>
      </c>
      <c r="F6" s="12">
        <v>2022</v>
      </c>
      <c r="G6" s="12">
        <v>2023</v>
      </c>
      <c r="H6" s="12" t="s">
        <v>102</v>
      </c>
      <c r="I6" s="12" t="s">
        <v>103</v>
      </c>
      <c r="J6" s="12">
        <v>2022</v>
      </c>
      <c r="K6" s="12">
        <v>2023</v>
      </c>
      <c r="L6" s="176" t="s">
        <v>102</v>
      </c>
      <c r="M6" s="12" t="s">
        <v>103</v>
      </c>
      <c r="N6" s="10" t="s">
        <v>0</v>
      </c>
      <c r="O6" s="14"/>
    </row>
    <row r="7" spans="1:15" ht="21" customHeight="1">
      <c r="A7" s="18" t="s">
        <v>1</v>
      </c>
      <c r="B7" s="149">
        <f>SUM(B8:B12)</f>
        <v>1185</v>
      </c>
      <c r="C7" s="149">
        <f>SUM(C8:C12)</f>
        <v>920</v>
      </c>
      <c r="D7" s="220">
        <f>+C7-B7</f>
        <v>-265</v>
      </c>
      <c r="E7" s="221">
        <f aca="true" t="shared" si="0" ref="E7:E45">D7/B7*100</f>
        <v>-22.362869198312236</v>
      </c>
      <c r="F7" s="149">
        <f>SUM(F8:F12)</f>
        <v>1659847688.29</v>
      </c>
      <c r="G7" s="149">
        <f>SUM(G8:G12)</f>
        <v>1478051710.81</v>
      </c>
      <c r="H7" s="170">
        <f aca="true" t="shared" si="1" ref="H7:H44">G7-F7</f>
        <v>-181795977.48000002</v>
      </c>
      <c r="I7" s="160">
        <f>H7/F7*100</f>
        <v>-10.952569850989699</v>
      </c>
      <c r="J7" s="149">
        <f>SUM(J8:J12)</f>
        <v>24634</v>
      </c>
      <c r="K7" s="149">
        <f>SUM(K8:K12)</f>
        <v>26651</v>
      </c>
      <c r="L7" s="177">
        <f>K7-J7</f>
        <v>2017</v>
      </c>
      <c r="M7" s="160">
        <f aca="true" t="shared" si="2" ref="M7:M45">L7/J7*100</f>
        <v>8.187870422992612</v>
      </c>
      <c r="N7" s="65" t="s">
        <v>0</v>
      </c>
      <c r="O7" s="14" t="s">
        <v>0</v>
      </c>
    </row>
    <row r="8" spans="1:16" ht="18" customHeight="1">
      <c r="A8" s="20" t="s">
        <v>2</v>
      </c>
      <c r="B8" s="150">
        <v>329</v>
      </c>
      <c r="C8" s="150">
        <v>277</v>
      </c>
      <c r="D8" s="222">
        <f>C8-B8</f>
        <v>-52</v>
      </c>
      <c r="E8" s="222">
        <f t="shared" si="0"/>
        <v>-15.80547112462006</v>
      </c>
      <c r="F8" s="150">
        <v>640685199.8599999</v>
      </c>
      <c r="G8" s="150">
        <v>584775440.4399998</v>
      </c>
      <c r="H8" s="169">
        <f t="shared" si="1"/>
        <v>-55909759.42000008</v>
      </c>
      <c r="I8" s="84">
        <f aca="true" t="shared" si="3" ref="I8:I44">H8/F8*100</f>
        <v>-8.726557041151764</v>
      </c>
      <c r="J8" s="150">
        <v>2306</v>
      </c>
      <c r="K8" s="150">
        <v>2339</v>
      </c>
      <c r="L8" s="169">
        <f aca="true" t="shared" si="4" ref="L8:L45">K8-J8</f>
        <v>33</v>
      </c>
      <c r="M8" s="84">
        <f t="shared" si="2"/>
        <v>1.4310494362532522</v>
      </c>
      <c r="N8" s="28"/>
      <c r="O8" s="14" t="s">
        <v>0</v>
      </c>
      <c r="P8" s="14" t="s">
        <v>0</v>
      </c>
    </row>
    <row r="9" spans="1:16" ht="18" customHeight="1">
      <c r="A9" s="20" t="s">
        <v>49</v>
      </c>
      <c r="B9" s="150">
        <v>193</v>
      </c>
      <c r="C9" s="150">
        <v>107</v>
      </c>
      <c r="D9" s="222">
        <f aca="true" t="shared" si="5" ref="D9:D45">C9-B9</f>
        <v>-86</v>
      </c>
      <c r="E9" s="222">
        <f t="shared" si="0"/>
        <v>-44.559585492227974</v>
      </c>
      <c r="F9" s="150">
        <v>131430722.77999997</v>
      </c>
      <c r="G9" s="150">
        <v>114130729.39999998</v>
      </c>
      <c r="H9" s="169">
        <f t="shared" si="1"/>
        <v>-17299993.379999995</v>
      </c>
      <c r="I9" s="84">
        <f t="shared" si="3"/>
        <v>-13.162822979341145</v>
      </c>
      <c r="J9" s="150">
        <v>5123</v>
      </c>
      <c r="K9" s="150">
        <v>3513</v>
      </c>
      <c r="L9" s="169">
        <f t="shared" si="4"/>
        <v>-1610</v>
      </c>
      <c r="M9" s="84">
        <f t="shared" si="2"/>
        <v>-31.4268983017763</v>
      </c>
      <c r="N9" s="28"/>
      <c r="O9" s="14" t="s">
        <v>0</v>
      </c>
      <c r="P9" s="14"/>
    </row>
    <row r="10" spans="1:16" ht="18" customHeight="1">
      <c r="A10" s="20" t="s">
        <v>5</v>
      </c>
      <c r="B10" s="150">
        <v>138</v>
      </c>
      <c r="C10" s="150">
        <v>93</v>
      </c>
      <c r="D10" s="222">
        <f t="shared" si="5"/>
        <v>-45</v>
      </c>
      <c r="E10" s="222">
        <f t="shared" si="0"/>
        <v>-32.608695652173914</v>
      </c>
      <c r="F10" s="150">
        <v>120665300</v>
      </c>
      <c r="G10" s="150">
        <v>107095600</v>
      </c>
      <c r="H10" s="169">
        <f t="shared" si="1"/>
        <v>-13569700</v>
      </c>
      <c r="I10" s="84">
        <f t="shared" si="3"/>
        <v>-11.245735103629627</v>
      </c>
      <c r="J10" s="150">
        <v>1105</v>
      </c>
      <c r="K10" s="150">
        <v>670</v>
      </c>
      <c r="L10" s="169">
        <f t="shared" si="4"/>
        <v>-435</v>
      </c>
      <c r="M10" s="84">
        <f t="shared" si="2"/>
        <v>-39.366515837104075</v>
      </c>
      <c r="N10" s="28"/>
      <c r="O10" s="14" t="s">
        <v>0</v>
      </c>
      <c r="P10" s="14"/>
    </row>
    <row r="11" spans="1:16" ht="18" customHeight="1">
      <c r="A11" s="20" t="s">
        <v>4</v>
      </c>
      <c r="B11" s="150">
        <v>218</v>
      </c>
      <c r="C11" s="150">
        <v>180</v>
      </c>
      <c r="D11" s="222">
        <f t="shared" si="5"/>
        <v>-38</v>
      </c>
      <c r="E11" s="222">
        <f t="shared" si="0"/>
        <v>-17.431192660550458</v>
      </c>
      <c r="F11" s="150">
        <v>225725378.64999998</v>
      </c>
      <c r="G11" s="150">
        <v>264565001</v>
      </c>
      <c r="H11" s="169">
        <f t="shared" si="1"/>
        <v>38839622.350000024</v>
      </c>
      <c r="I11" s="84">
        <f t="shared" si="3"/>
        <v>17.206581990154977</v>
      </c>
      <c r="J11" s="150">
        <v>8020</v>
      </c>
      <c r="K11" s="150">
        <v>8369</v>
      </c>
      <c r="L11" s="169">
        <f t="shared" si="4"/>
        <v>349</v>
      </c>
      <c r="M11" s="84">
        <f t="shared" si="2"/>
        <v>4.351620947630923</v>
      </c>
      <c r="N11" s="28"/>
      <c r="O11" s="14"/>
      <c r="P11" s="14"/>
    </row>
    <row r="12" spans="1:16" ht="18" customHeight="1">
      <c r="A12" s="20" t="s">
        <v>3</v>
      </c>
      <c r="B12" s="150">
        <v>307</v>
      </c>
      <c r="C12" s="150">
        <v>263</v>
      </c>
      <c r="D12" s="222">
        <f t="shared" si="5"/>
        <v>-44</v>
      </c>
      <c r="E12" s="222">
        <f t="shared" si="0"/>
        <v>-14.332247557003258</v>
      </c>
      <c r="F12" s="150">
        <v>541341087</v>
      </c>
      <c r="G12" s="150">
        <v>407484939.97</v>
      </c>
      <c r="H12" s="169">
        <f t="shared" si="1"/>
        <v>-133856147.02999997</v>
      </c>
      <c r="I12" s="84">
        <f t="shared" si="3"/>
        <v>-24.72676658847437</v>
      </c>
      <c r="J12" s="150">
        <v>8080</v>
      </c>
      <c r="K12" s="150">
        <v>11760</v>
      </c>
      <c r="L12" s="169">
        <f t="shared" si="4"/>
        <v>3680</v>
      </c>
      <c r="M12" s="84">
        <f t="shared" si="2"/>
        <v>45.54455445544555</v>
      </c>
      <c r="N12" s="28"/>
      <c r="O12" s="14"/>
      <c r="P12" s="14"/>
    </row>
    <row r="13" spans="1:16" ht="18" customHeight="1">
      <c r="A13" s="18" t="s">
        <v>6</v>
      </c>
      <c r="B13" s="151">
        <f>SUM(B14:B19)</f>
        <v>1442</v>
      </c>
      <c r="C13" s="151">
        <f>SUM(C14:C19)</f>
        <v>1197</v>
      </c>
      <c r="D13" s="221">
        <f t="shared" si="5"/>
        <v>-245</v>
      </c>
      <c r="E13" s="221">
        <f t="shared" si="0"/>
        <v>-16.990291262135923</v>
      </c>
      <c r="F13" s="151">
        <f>SUM(F14:F19)</f>
        <v>1247713320.68</v>
      </c>
      <c r="G13" s="151">
        <f>SUM(G14:G19)</f>
        <v>1013489791.2400001</v>
      </c>
      <c r="H13" s="170">
        <f t="shared" si="1"/>
        <v>-234223529.43999994</v>
      </c>
      <c r="I13" s="80">
        <f t="shared" si="3"/>
        <v>-18.772223198863404</v>
      </c>
      <c r="J13" s="151">
        <f>SUM(J14:J19)</f>
        <v>41964</v>
      </c>
      <c r="K13" s="151">
        <f>SUM(K14:K19)</f>
        <v>32366</v>
      </c>
      <c r="L13" s="170">
        <f t="shared" si="4"/>
        <v>-9598</v>
      </c>
      <c r="M13" s="80">
        <f t="shared" si="2"/>
        <v>-22.871985511390715</v>
      </c>
      <c r="N13" s="28"/>
      <c r="O13" s="14" t="s">
        <v>0</v>
      </c>
      <c r="P13" s="14"/>
    </row>
    <row r="14" spans="1:16" ht="21" customHeight="1">
      <c r="A14" s="20" t="s">
        <v>9</v>
      </c>
      <c r="B14" s="150">
        <v>163</v>
      </c>
      <c r="C14" s="150">
        <v>131</v>
      </c>
      <c r="D14" s="222">
        <f t="shared" si="5"/>
        <v>-32</v>
      </c>
      <c r="E14" s="222">
        <f t="shared" si="0"/>
        <v>-19.631901840490798</v>
      </c>
      <c r="F14" s="150">
        <v>252351755.7600001</v>
      </c>
      <c r="G14" s="150">
        <v>118788976.82</v>
      </c>
      <c r="H14" s="169">
        <f t="shared" si="1"/>
        <v>-133562778.94000012</v>
      </c>
      <c r="I14" s="84">
        <f t="shared" si="3"/>
        <v>-52.92722396075793</v>
      </c>
      <c r="J14" s="150">
        <v>5967</v>
      </c>
      <c r="K14" s="150">
        <v>3229</v>
      </c>
      <c r="L14" s="169">
        <f t="shared" si="4"/>
        <v>-2738</v>
      </c>
      <c r="M14" s="84">
        <f t="shared" si="2"/>
        <v>-45.88570470923412</v>
      </c>
      <c r="N14" s="28"/>
      <c r="O14" s="14"/>
      <c r="P14" s="14"/>
    </row>
    <row r="15" spans="1:16" ht="18" customHeight="1">
      <c r="A15" s="20" t="s">
        <v>34</v>
      </c>
      <c r="B15" s="150">
        <v>205</v>
      </c>
      <c r="C15" s="150">
        <v>128</v>
      </c>
      <c r="D15" s="222">
        <f t="shared" si="5"/>
        <v>-77</v>
      </c>
      <c r="E15" s="222">
        <f t="shared" si="0"/>
        <v>-37.5609756097561</v>
      </c>
      <c r="F15" s="150">
        <v>367988949.37000006</v>
      </c>
      <c r="G15" s="150">
        <v>201811155.99999994</v>
      </c>
      <c r="H15" s="169">
        <f t="shared" si="1"/>
        <v>-166177793.37000012</v>
      </c>
      <c r="I15" s="84">
        <f t="shared" si="3"/>
        <v>-45.15836512332715</v>
      </c>
      <c r="J15" s="150">
        <v>8634</v>
      </c>
      <c r="K15" s="150">
        <v>4952</v>
      </c>
      <c r="L15" s="169">
        <f t="shared" si="4"/>
        <v>-3682</v>
      </c>
      <c r="M15" s="84">
        <f t="shared" si="2"/>
        <v>-42.645355570998376</v>
      </c>
      <c r="N15" s="28"/>
      <c r="O15" s="14" t="s">
        <v>0</v>
      </c>
      <c r="P15" s="14"/>
    </row>
    <row r="16" spans="1:16" ht="18" customHeight="1">
      <c r="A16" s="20" t="s">
        <v>11</v>
      </c>
      <c r="B16" s="150">
        <v>214</v>
      </c>
      <c r="C16" s="150">
        <v>213</v>
      </c>
      <c r="D16" s="222">
        <f t="shared" si="5"/>
        <v>-1</v>
      </c>
      <c r="E16" s="222">
        <f t="shared" si="0"/>
        <v>-0.46728971962616817</v>
      </c>
      <c r="F16" s="150">
        <v>109106140</v>
      </c>
      <c r="G16" s="150">
        <v>94342040.39000002</v>
      </c>
      <c r="H16" s="169">
        <f t="shared" si="1"/>
        <v>-14764099.609999985</v>
      </c>
      <c r="I16" s="84">
        <f t="shared" si="3"/>
        <v>-13.531868701431454</v>
      </c>
      <c r="J16" s="150">
        <v>3079</v>
      </c>
      <c r="K16" s="150">
        <v>3361</v>
      </c>
      <c r="L16" s="169">
        <f t="shared" si="4"/>
        <v>282</v>
      </c>
      <c r="M16" s="84">
        <f t="shared" si="2"/>
        <v>9.158817797986359</v>
      </c>
      <c r="N16" s="28"/>
      <c r="O16" s="14" t="s">
        <v>0</v>
      </c>
      <c r="P16" s="14"/>
    </row>
    <row r="17" spans="1:16" ht="21" customHeight="1">
      <c r="A17" s="20" t="s">
        <v>10</v>
      </c>
      <c r="B17" s="150">
        <v>238</v>
      </c>
      <c r="C17" s="150">
        <v>164</v>
      </c>
      <c r="D17" s="222">
        <f t="shared" si="5"/>
        <v>-74</v>
      </c>
      <c r="E17" s="222">
        <f t="shared" si="0"/>
        <v>-31.092436974789916</v>
      </c>
      <c r="F17" s="150">
        <v>107245630</v>
      </c>
      <c r="G17" s="150">
        <v>101484959.54000002</v>
      </c>
      <c r="H17" s="169">
        <f t="shared" si="1"/>
        <v>-5760670.459999979</v>
      </c>
      <c r="I17" s="84">
        <f t="shared" si="3"/>
        <v>-5.371473373786865</v>
      </c>
      <c r="J17" s="150">
        <v>7500</v>
      </c>
      <c r="K17" s="150">
        <v>5865</v>
      </c>
      <c r="L17" s="169">
        <f t="shared" si="4"/>
        <v>-1635</v>
      </c>
      <c r="M17" s="84">
        <f t="shared" si="2"/>
        <v>-21.8</v>
      </c>
      <c r="N17" s="28"/>
      <c r="O17" s="14" t="s">
        <v>0</v>
      </c>
      <c r="P17" s="14"/>
    </row>
    <row r="18" spans="1:16" ht="18" customHeight="1">
      <c r="A18" s="20" t="s">
        <v>89</v>
      </c>
      <c r="B18" s="150">
        <v>474</v>
      </c>
      <c r="C18" s="150">
        <v>436</v>
      </c>
      <c r="D18" s="222">
        <f t="shared" si="5"/>
        <v>-38</v>
      </c>
      <c r="E18" s="222">
        <f t="shared" si="0"/>
        <v>-8.016877637130802</v>
      </c>
      <c r="F18" s="150">
        <v>318280245.54999995</v>
      </c>
      <c r="G18" s="150">
        <v>402479616.8200002</v>
      </c>
      <c r="H18" s="169">
        <f t="shared" si="1"/>
        <v>84199371.27000022</v>
      </c>
      <c r="I18" s="84">
        <f t="shared" si="3"/>
        <v>26.45447603086413</v>
      </c>
      <c r="J18" s="150">
        <v>12971</v>
      </c>
      <c r="K18" s="150">
        <v>12196</v>
      </c>
      <c r="L18" s="169">
        <f t="shared" si="4"/>
        <v>-775</v>
      </c>
      <c r="M18" s="84">
        <f t="shared" si="2"/>
        <v>-5.974867011024593</v>
      </c>
      <c r="N18" s="28"/>
      <c r="O18" s="14" t="s">
        <v>0</v>
      </c>
      <c r="P18" s="14"/>
    </row>
    <row r="19" spans="1:16" ht="18" customHeight="1">
      <c r="A19" s="20" t="s">
        <v>12</v>
      </c>
      <c r="B19" s="150">
        <v>148</v>
      </c>
      <c r="C19" s="150">
        <v>125</v>
      </c>
      <c r="D19" s="222">
        <f t="shared" si="5"/>
        <v>-23</v>
      </c>
      <c r="E19" s="222">
        <f t="shared" si="0"/>
        <v>-15.54054054054054</v>
      </c>
      <c r="F19" s="150">
        <v>92740600</v>
      </c>
      <c r="G19" s="150">
        <v>94583041.66999999</v>
      </c>
      <c r="H19" s="169">
        <f t="shared" si="1"/>
        <v>1842441.669999987</v>
      </c>
      <c r="I19" s="84">
        <f t="shared" si="3"/>
        <v>1.9866613651410352</v>
      </c>
      <c r="J19" s="150">
        <v>3813</v>
      </c>
      <c r="K19" s="150">
        <v>2763</v>
      </c>
      <c r="L19" s="169">
        <f t="shared" si="4"/>
        <v>-1050</v>
      </c>
      <c r="M19" s="84">
        <f t="shared" si="2"/>
        <v>-27.53737214791503</v>
      </c>
      <c r="N19" s="28"/>
      <c r="O19" s="14" t="s">
        <v>0</v>
      </c>
      <c r="P19" s="14"/>
    </row>
    <row r="20" spans="1:16" ht="18" customHeight="1">
      <c r="A20" s="18" t="s">
        <v>13</v>
      </c>
      <c r="B20" s="151">
        <f>SUM(B21:B26)</f>
        <v>1183</v>
      </c>
      <c r="C20" s="151">
        <f>SUM(C21:C26)</f>
        <v>1097</v>
      </c>
      <c r="D20" s="221">
        <f t="shared" si="5"/>
        <v>-86</v>
      </c>
      <c r="E20" s="221">
        <f t="shared" si="0"/>
        <v>-7.269653423499578</v>
      </c>
      <c r="F20" s="151">
        <f>SUM(F21:F26)</f>
        <v>1220593038.5900002</v>
      </c>
      <c r="G20" s="151">
        <f>SUM(G21:G26)</f>
        <v>1337380430.9299998</v>
      </c>
      <c r="H20" s="170">
        <f t="shared" si="1"/>
        <v>116787392.33999968</v>
      </c>
      <c r="I20" s="80">
        <f t="shared" si="3"/>
        <v>9.568086057160352</v>
      </c>
      <c r="J20" s="151">
        <f>SUM(J21:J26)</f>
        <v>112216</v>
      </c>
      <c r="K20" s="151">
        <f>SUM(K21:K26)</f>
        <v>96259</v>
      </c>
      <c r="L20" s="170">
        <f t="shared" si="4"/>
        <v>-15957</v>
      </c>
      <c r="M20" s="80">
        <f t="shared" si="2"/>
        <v>-14.21989734084266</v>
      </c>
      <c r="N20" s="28"/>
      <c r="O20" s="14"/>
      <c r="P20" s="14"/>
    </row>
    <row r="21" spans="1:16" ht="21" customHeight="1">
      <c r="A21" s="20" t="s">
        <v>19</v>
      </c>
      <c r="B21" s="150">
        <v>239</v>
      </c>
      <c r="C21" s="150">
        <v>256</v>
      </c>
      <c r="D21" s="222">
        <f t="shared" si="5"/>
        <v>17</v>
      </c>
      <c r="E21" s="222">
        <f t="shared" si="0"/>
        <v>7.112970711297072</v>
      </c>
      <c r="F21" s="150">
        <v>138871644</v>
      </c>
      <c r="G21" s="150">
        <v>291872150</v>
      </c>
      <c r="H21" s="169">
        <f t="shared" si="1"/>
        <v>153000506</v>
      </c>
      <c r="I21" s="84">
        <f t="shared" si="3"/>
        <v>110.17404388184531</v>
      </c>
      <c r="J21" s="150">
        <v>20233</v>
      </c>
      <c r="K21" s="150">
        <v>28228</v>
      </c>
      <c r="L21" s="169">
        <f t="shared" si="4"/>
        <v>7995</v>
      </c>
      <c r="M21" s="84">
        <f t="shared" si="2"/>
        <v>39.5146542776652</v>
      </c>
      <c r="N21" s="28"/>
      <c r="O21" s="14"/>
      <c r="P21" s="14"/>
    </row>
    <row r="22" spans="1:16" ht="18" customHeight="1">
      <c r="A22" s="20" t="s">
        <v>17</v>
      </c>
      <c r="B22" s="150">
        <v>110</v>
      </c>
      <c r="C22" s="150">
        <v>173</v>
      </c>
      <c r="D22" s="222">
        <f t="shared" si="5"/>
        <v>63</v>
      </c>
      <c r="E22" s="222">
        <f t="shared" si="0"/>
        <v>57.27272727272727</v>
      </c>
      <c r="F22" s="150">
        <v>129710838.83000004</v>
      </c>
      <c r="G22" s="150">
        <v>133387923.68999994</v>
      </c>
      <c r="H22" s="169">
        <f t="shared" si="1"/>
        <v>3677084.859999895</v>
      </c>
      <c r="I22" s="84">
        <f t="shared" si="3"/>
        <v>2.8348323803680806</v>
      </c>
      <c r="J22" s="150">
        <v>12910</v>
      </c>
      <c r="K22" s="150">
        <v>12269</v>
      </c>
      <c r="L22" s="169">
        <f t="shared" si="4"/>
        <v>-641</v>
      </c>
      <c r="M22" s="84">
        <f t="shared" si="2"/>
        <v>-4.965143299767623</v>
      </c>
      <c r="N22" s="28"/>
      <c r="O22" s="14"/>
      <c r="P22" s="14"/>
    </row>
    <row r="23" spans="1:16" ht="18" customHeight="1">
      <c r="A23" s="20" t="s">
        <v>18</v>
      </c>
      <c r="B23" s="150">
        <v>145</v>
      </c>
      <c r="C23" s="150">
        <v>119</v>
      </c>
      <c r="D23" s="222">
        <f>C23-B23</f>
        <v>-26</v>
      </c>
      <c r="E23" s="222">
        <f t="shared" si="0"/>
        <v>-17.93103448275862</v>
      </c>
      <c r="F23" s="150">
        <v>63222176.56999999</v>
      </c>
      <c r="G23" s="150">
        <v>52197610.24000001</v>
      </c>
      <c r="H23" s="169">
        <f t="shared" si="1"/>
        <v>-11024566.329999983</v>
      </c>
      <c r="I23" s="84">
        <f t="shared" si="3"/>
        <v>-17.43781522262764</v>
      </c>
      <c r="J23" s="150">
        <v>4162</v>
      </c>
      <c r="K23" s="150">
        <v>2554</v>
      </c>
      <c r="L23" s="169">
        <f t="shared" si="4"/>
        <v>-1608</v>
      </c>
      <c r="M23" s="84">
        <f t="shared" si="2"/>
        <v>-38.63527150408457</v>
      </c>
      <c r="N23" s="28"/>
      <c r="O23" s="14"/>
      <c r="P23" s="14"/>
    </row>
    <row r="24" spans="1:16" ht="18" customHeight="1">
      <c r="A24" s="20" t="s">
        <v>64</v>
      </c>
      <c r="B24" s="150">
        <v>255</v>
      </c>
      <c r="C24" s="150">
        <v>163</v>
      </c>
      <c r="D24" s="222">
        <f t="shared" si="5"/>
        <v>-92</v>
      </c>
      <c r="E24" s="222">
        <f t="shared" si="0"/>
        <v>-36.07843137254902</v>
      </c>
      <c r="F24" s="150">
        <v>151744142.26999998</v>
      </c>
      <c r="G24" s="150">
        <v>121289355</v>
      </c>
      <c r="H24" s="169">
        <f t="shared" si="1"/>
        <v>-30454787.26999998</v>
      </c>
      <c r="I24" s="84">
        <f t="shared" si="3"/>
        <v>-20.06982728586086</v>
      </c>
      <c r="J24" s="150">
        <v>15230</v>
      </c>
      <c r="K24" s="150">
        <v>7180</v>
      </c>
      <c r="L24" s="169">
        <f t="shared" si="4"/>
        <v>-8050</v>
      </c>
      <c r="M24" s="84">
        <f t="shared" si="2"/>
        <v>-52.856204858831255</v>
      </c>
      <c r="N24" s="28"/>
      <c r="O24" s="14"/>
      <c r="P24" s="14"/>
    </row>
    <row r="25" spans="1:16" ht="18" customHeight="1">
      <c r="A25" s="20" t="s">
        <v>16</v>
      </c>
      <c r="B25" s="150">
        <v>205</v>
      </c>
      <c r="C25" s="150">
        <v>183</v>
      </c>
      <c r="D25" s="222">
        <f t="shared" si="5"/>
        <v>-22</v>
      </c>
      <c r="E25" s="222">
        <f t="shared" si="0"/>
        <v>-10.731707317073171</v>
      </c>
      <c r="F25" s="150">
        <v>121759780.51999998</v>
      </c>
      <c r="G25" s="150">
        <v>105644879</v>
      </c>
      <c r="H25" s="169">
        <f t="shared" si="1"/>
        <v>-16114901.51999998</v>
      </c>
      <c r="I25" s="84">
        <f t="shared" si="3"/>
        <v>-13.234995538902917</v>
      </c>
      <c r="J25" s="150">
        <v>17319</v>
      </c>
      <c r="K25" s="150">
        <v>12253</v>
      </c>
      <c r="L25" s="169">
        <f t="shared" si="4"/>
        <v>-5066</v>
      </c>
      <c r="M25" s="84">
        <f t="shared" si="2"/>
        <v>-29.251111496044807</v>
      </c>
      <c r="N25" s="28"/>
      <c r="O25" s="14"/>
      <c r="P25" s="14"/>
    </row>
    <row r="26" spans="1:16" ht="18" customHeight="1">
      <c r="A26" s="20" t="s">
        <v>14</v>
      </c>
      <c r="B26" s="150">
        <v>229</v>
      </c>
      <c r="C26" s="150">
        <v>203</v>
      </c>
      <c r="D26" s="222">
        <f t="shared" si="5"/>
        <v>-26</v>
      </c>
      <c r="E26" s="222">
        <f t="shared" si="0"/>
        <v>-11.353711790393014</v>
      </c>
      <c r="F26" s="150">
        <v>615284456.4000001</v>
      </c>
      <c r="G26" s="150">
        <v>632988512.9999999</v>
      </c>
      <c r="H26" s="169">
        <f t="shared" si="1"/>
        <v>17704056.599999785</v>
      </c>
      <c r="I26" s="84">
        <f t="shared" si="3"/>
        <v>2.877377514716587</v>
      </c>
      <c r="J26" s="150">
        <v>42362</v>
      </c>
      <c r="K26" s="150">
        <v>33775</v>
      </c>
      <c r="L26" s="169">
        <f t="shared" si="4"/>
        <v>-8587</v>
      </c>
      <c r="M26" s="84">
        <f t="shared" si="2"/>
        <v>-20.270525470940935</v>
      </c>
      <c r="N26" s="28"/>
      <c r="O26" s="14"/>
      <c r="P26" s="14"/>
    </row>
    <row r="27" spans="1:16" ht="18" customHeight="1">
      <c r="A27" s="18" t="s">
        <v>21</v>
      </c>
      <c r="B27" s="151">
        <f>SUM(B28:B32)</f>
        <v>988</v>
      </c>
      <c r="C27" s="151">
        <f>SUM(C28:C32)</f>
        <v>918</v>
      </c>
      <c r="D27" s="221">
        <f t="shared" si="5"/>
        <v>-70</v>
      </c>
      <c r="E27" s="221">
        <f t="shared" si="0"/>
        <v>-7.08502024291498</v>
      </c>
      <c r="F27" s="151">
        <f>SUM(F28:F32)</f>
        <v>1690541352.2299995</v>
      </c>
      <c r="G27" s="151">
        <f>SUM(G28:G32)</f>
        <v>1659526562.3799999</v>
      </c>
      <c r="H27" s="170">
        <f t="shared" si="1"/>
        <v>-31014789.849999666</v>
      </c>
      <c r="I27" s="80">
        <f t="shared" si="3"/>
        <v>-1.8346069919607668</v>
      </c>
      <c r="J27" s="151">
        <f>SUM(J28:J32)</f>
        <v>89280</v>
      </c>
      <c r="K27" s="151">
        <f>SUM(K28:K32)</f>
        <v>107646</v>
      </c>
      <c r="L27" s="170">
        <f t="shared" si="4"/>
        <v>18366</v>
      </c>
      <c r="M27" s="80">
        <f t="shared" si="2"/>
        <v>20.571236559139784</v>
      </c>
      <c r="N27" s="28"/>
      <c r="O27" s="14"/>
      <c r="P27" s="14"/>
    </row>
    <row r="28" spans="1:16" ht="21" customHeight="1">
      <c r="A28" s="20" t="s">
        <v>27</v>
      </c>
      <c r="B28" s="150">
        <v>205</v>
      </c>
      <c r="C28" s="150">
        <v>134</v>
      </c>
      <c r="D28" s="222">
        <f t="shared" si="5"/>
        <v>-71</v>
      </c>
      <c r="E28" s="222">
        <f t="shared" si="0"/>
        <v>-34.63414634146341</v>
      </c>
      <c r="F28" s="150">
        <v>407942283</v>
      </c>
      <c r="G28" s="150">
        <v>433292055.8599999</v>
      </c>
      <c r="H28" s="169">
        <f t="shared" si="1"/>
        <v>25349772.859999895</v>
      </c>
      <c r="I28" s="84">
        <f t="shared" si="3"/>
        <v>6.214058683394654</v>
      </c>
      <c r="J28" s="150">
        <v>4189</v>
      </c>
      <c r="K28" s="150">
        <v>5115</v>
      </c>
      <c r="L28" s="169">
        <f t="shared" si="4"/>
        <v>926</v>
      </c>
      <c r="M28" s="84">
        <f t="shared" si="2"/>
        <v>22.10551444258773</v>
      </c>
      <c r="N28" s="28"/>
      <c r="O28" s="14"/>
      <c r="P28" s="14"/>
    </row>
    <row r="29" spans="1:16" ht="18" customHeight="1">
      <c r="A29" s="20" t="s">
        <v>26</v>
      </c>
      <c r="B29" s="150">
        <v>190</v>
      </c>
      <c r="C29" s="150">
        <v>152</v>
      </c>
      <c r="D29" s="222">
        <f t="shared" si="5"/>
        <v>-38</v>
      </c>
      <c r="E29" s="222">
        <f t="shared" si="0"/>
        <v>-20</v>
      </c>
      <c r="F29" s="150">
        <v>319681896.52</v>
      </c>
      <c r="G29" s="150">
        <v>300605244.00000006</v>
      </c>
      <c r="H29" s="169">
        <f t="shared" si="1"/>
        <v>-19076652.51999992</v>
      </c>
      <c r="I29" s="84">
        <f t="shared" si="3"/>
        <v>-5.9673859319733</v>
      </c>
      <c r="J29" s="150">
        <v>3897</v>
      </c>
      <c r="K29" s="150">
        <v>3735</v>
      </c>
      <c r="L29" s="169">
        <f t="shared" si="4"/>
        <v>-162</v>
      </c>
      <c r="M29" s="84">
        <f t="shared" si="2"/>
        <v>-4.157043879907621</v>
      </c>
      <c r="N29" s="28"/>
      <c r="O29" s="14"/>
      <c r="P29" s="14"/>
    </row>
    <row r="30" spans="1:16" ht="18" customHeight="1">
      <c r="A30" s="20" t="s">
        <v>31</v>
      </c>
      <c r="B30" s="150">
        <v>68</v>
      </c>
      <c r="C30" s="150">
        <v>74</v>
      </c>
      <c r="D30" s="222">
        <f t="shared" si="5"/>
        <v>6</v>
      </c>
      <c r="E30" s="222">
        <f t="shared" si="0"/>
        <v>8.823529411764707</v>
      </c>
      <c r="F30" s="150">
        <v>34691548.56</v>
      </c>
      <c r="G30" s="150">
        <v>59229825.51999998</v>
      </c>
      <c r="H30" s="169">
        <f t="shared" si="1"/>
        <v>24538276.95999998</v>
      </c>
      <c r="I30" s="84">
        <f t="shared" si="3"/>
        <v>70.7327230364489</v>
      </c>
      <c r="J30" s="150">
        <v>835</v>
      </c>
      <c r="K30" s="150">
        <v>2074</v>
      </c>
      <c r="L30" s="169">
        <f t="shared" si="4"/>
        <v>1239</v>
      </c>
      <c r="M30" s="84">
        <f t="shared" si="2"/>
        <v>148.38323353293413</v>
      </c>
      <c r="N30" s="28"/>
      <c r="O30" s="14"/>
      <c r="P30" s="14"/>
    </row>
    <row r="31" spans="1:16" ht="18" customHeight="1">
      <c r="A31" s="20" t="s">
        <v>24</v>
      </c>
      <c r="B31" s="150">
        <v>303</v>
      </c>
      <c r="C31" s="150">
        <v>356</v>
      </c>
      <c r="D31" s="222">
        <f t="shared" si="5"/>
        <v>53</v>
      </c>
      <c r="E31" s="222">
        <f t="shared" si="0"/>
        <v>17.491749174917494</v>
      </c>
      <c r="F31" s="150">
        <v>362278215.23</v>
      </c>
      <c r="G31" s="150">
        <v>348949660</v>
      </c>
      <c r="H31" s="169">
        <f t="shared" si="1"/>
        <v>-13328555.23000002</v>
      </c>
      <c r="I31" s="84">
        <f t="shared" si="3"/>
        <v>-3.679093765419514</v>
      </c>
      <c r="J31" s="150">
        <v>23958</v>
      </c>
      <c r="K31" s="150">
        <v>19120</v>
      </c>
      <c r="L31" s="169">
        <f t="shared" si="4"/>
        <v>-4838</v>
      </c>
      <c r="M31" s="84">
        <f t="shared" si="2"/>
        <v>-20.193672259787963</v>
      </c>
      <c r="N31" s="28"/>
      <c r="O31" s="14"/>
      <c r="P31" s="14"/>
    </row>
    <row r="32" spans="1:16" ht="18" customHeight="1">
      <c r="A32" s="20" t="s">
        <v>22</v>
      </c>
      <c r="B32" s="150">
        <v>222</v>
      </c>
      <c r="C32" s="150">
        <v>202</v>
      </c>
      <c r="D32" s="222">
        <f t="shared" si="5"/>
        <v>-20</v>
      </c>
      <c r="E32" s="222">
        <f t="shared" si="0"/>
        <v>-9.00900900900901</v>
      </c>
      <c r="F32" s="150">
        <v>565947408.9199996</v>
      </c>
      <c r="G32" s="150">
        <v>517449777</v>
      </c>
      <c r="H32" s="169">
        <f t="shared" si="1"/>
        <v>-48497631.9199996</v>
      </c>
      <c r="I32" s="84">
        <f t="shared" si="3"/>
        <v>-8.569282437841332</v>
      </c>
      <c r="J32" s="150">
        <v>56401</v>
      </c>
      <c r="K32" s="150">
        <v>77602</v>
      </c>
      <c r="L32" s="169">
        <f t="shared" si="4"/>
        <v>21201</v>
      </c>
      <c r="M32" s="84">
        <f t="shared" si="2"/>
        <v>37.589759046825414</v>
      </c>
      <c r="N32" s="28"/>
      <c r="O32" s="14"/>
      <c r="P32" s="14"/>
    </row>
    <row r="33" spans="1:16" ht="18" customHeight="1">
      <c r="A33" s="18" t="s">
        <v>28</v>
      </c>
      <c r="B33" s="151">
        <f>SUM(B34:B38)</f>
        <v>852</v>
      </c>
      <c r="C33" s="151">
        <f>SUM(C34:C38)</f>
        <v>787</v>
      </c>
      <c r="D33" s="221">
        <f t="shared" si="5"/>
        <v>-65</v>
      </c>
      <c r="E33" s="221">
        <f t="shared" si="0"/>
        <v>-7.629107981220658</v>
      </c>
      <c r="F33" s="151">
        <f>SUM(F34:F38)</f>
        <v>706125238.23</v>
      </c>
      <c r="G33" s="151">
        <f>SUM(G34:G38)</f>
        <v>920659809.2999998</v>
      </c>
      <c r="H33" s="170">
        <f t="shared" si="1"/>
        <v>214534571.0699998</v>
      </c>
      <c r="I33" s="80">
        <f t="shared" si="3"/>
        <v>30.381943521486388</v>
      </c>
      <c r="J33" s="151">
        <f>SUM(J34:J38)</f>
        <v>27647</v>
      </c>
      <c r="K33" s="151">
        <f>SUM(K34:K38)</f>
        <v>24608</v>
      </c>
      <c r="L33" s="170">
        <f t="shared" si="4"/>
        <v>-3039</v>
      </c>
      <c r="M33" s="80">
        <f t="shared" si="2"/>
        <v>-10.992151047129887</v>
      </c>
      <c r="N33" s="28"/>
      <c r="O33" s="14"/>
      <c r="P33" s="14"/>
    </row>
    <row r="34" spans="1:16" ht="18" customHeight="1">
      <c r="A34" s="20" t="s">
        <v>29</v>
      </c>
      <c r="B34" s="150">
        <v>131</v>
      </c>
      <c r="C34" s="150">
        <v>136</v>
      </c>
      <c r="D34" s="222">
        <f t="shared" si="5"/>
        <v>5</v>
      </c>
      <c r="E34" s="222">
        <f t="shared" si="0"/>
        <v>3.816793893129771</v>
      </c>
      <c r="F34" s="150">
        <v>101274234.29999998</v>
      </c>
      <c r="G34" s="150">
        <v>101282387.30000001</v>
      </c>
      <c r="H34" s="169">
        <f t="shared" si="1"/>
        <v>8153.000000029802</v>
      </c>
      <c r="I34" s="84">
        <f t="shared" si="3"/>
        <v>0.008050418802356529</v>
      </c>
      <c r="J34" s="150">
        <v>2469</v>
      </c>
      <c r="K34" s="150">
        <v>1340</v>
      </c>
      <c r="L34" s="169">
        <f t="shared" si="4"/>
        <v>-1129</v>
      </c>
      <c r="M34" s="84">
        <f t="shared" si="2"/>
        <v>-45.72701498582422</v>
      </c>
      <c r="N34" s="28"/>
      <c r="O34" s="14"/>
      <c r="P34" s="14"/>
    </row>
    <row r="35" spans="1:16" ht="21" customHeight="1">
      <c r="A35" s="20" t="s">
        <v>50</v>
      </c>
      <c r="B35" s="150">
        <v>132</v>
      </c>
      <c r="C35" s="150">
        <v>129</v>
      </c>
      <c r="D35" s="222">
        <f t="shared" si="5"/>
        <v>-3</v>
      </c>
      <c r="E35" s="222">
        <f t="shared" si="0"/>
        <v>-2.272727272727273</v>
      </c>
      <c r="F35" s="150">
        <v>69035534.92000002</v>
      </c>
      <c r="G35" s="150">
        <v>261650429.99999994</v>
      </c>
      <c r="H35" s="169">
        <f t="shared" si="1"/>
        <v>192614895.07999992</v>
      </c>
      <c r="I35" s="84">
        <f t="shared" si="3"/>
        <v>279.00833288712334</v>
      </c>
      <c r="J35" s="150">
        <v>7960</v>
      </c>
      <c r="K35" s="150">
        <v>7152</v>
      </c>
      <c r="L35" s="169">
        <f t="shared" si="4"/>
        <v>-808</v>
      </c>
      <c r="M35" s="84">
        <f t="shared" si="2"/>
        <v>-10.150753768844222</v>
      </c>
      <c r="N35" s="28"/>
      <c r="O35" s="14"/>
      <c r="P35" s="14"/>
    </row>
    <row r="36" spans="1:16" ht="18" customHeight="1">
      <c r="A36" s="20" t="s">
        <v>32</v>
      </c>
      <c r="B36" s="150">
        <v>378</v>
      </c>
      <c r="C36" s="150">
        <v>248</v>
      </c>
      <c r="D36" s="222">
        <f t="shared" si="5"/>
        <v>-130</v>
      </c>
      <c r="E36" s="222">
        <f t="shared" si="0"/>
        <v>-34.39153439153439</v>
      </c>
      <c r="F36" s="150">
        <v>135430058</v>
      </c>
      <c r="G36" s="150">
        <v>129252988</v>
      </c>
      <c r="H36" s="169">
        <f t="shared" si="1"/>
        <v>-6177070</v>
      </c>
      <c r="I36" s="84">
        <f t="shared" si="3"/>
        <v>-4.5610775711253115</v>
      </c>
      <c r="J36" s="150">
        <v>5981</v>
      </c>
      <c r="K36" s="150">
        <v>4237</v>
      </c>
      <c r="L36" s="169">
        <f t="shared" si="4"/>
        <v>-1744</v>
      </c>
      <c r="M36" s="84">
        <f t="shared" si="2"/>
        <v>-29.15900351111854</v>
      </c>
      <c r="N36" s="28"/>
      <c r="O36" s="14"/>
      <c r="P36" s="14"/>
    </row>
    <row r="37" spans="1:16" ht="21" customHeight="1">
      <c r="A37" s="20" t="s">
        <v>90</v>
      </c>
      <c r="B37" s="150">
        <v>81</v>
      </c>
      <c r="C37" s="150">
        <v>120</v>
      </c>
      <c r="D37" s="222">
        <f t="shared" si="5"/>
        <v>39</v>
      </c>
      <c r="E37" s="222">
        <f t="shared" si="0"/>
        <v>48.148148148148145</v>
      </c>
      <c r="F37" s="150">
        <v>321124656.06000006</v>
      </c>
      <c r="G37" s="150">
        <v>334987992.9999999</v>
      </c>
      <c r="H37" s="169">
        <f t="shared" si="1"/>
        <v>13863336.939999819</v>
      </c>
      <c r="I37" s="84">
        <f t="shared" si="3"/>
        <v>4.317120058638395</v>
      </c>
      <c r="J37" s="150">
        <v>7812</v>
      </c>
      <c r="K37" s="150">
        <v>7372</v>
      </c>
      <c r="L37" s="169">
        <f t="shared" si="4"/>
        <v>-440</v>
      </c>
      <c r="M37" s="84">
        <f t="shared" si="2"/>
        <v>-5.6323604710701485</v>
      </c>
      <c r="N37" s="28"/>
      <c r="O37" s="14"/>
      <c r="P37" s="14"/>
    </row>
    <row r="38" spans="1:16" ht="18" customHeight="1">
      <c r="A38" s="20" t="s">
        <v>30</v>
      </c>
      <c r="B38" s="150">
        <v>130</v>
      </c>
      <c r="C38" s="150">
        <v>154</v>
      </c>
      <c r="D38" s="222">
        <f t="shared" si="5"/>
        <v>24</v>
      </c>
      <c r="E38" s="222">
        <f t="shared" si="0"/>
        <v>18.461538461538463</v>
      </c>
      <c r="F38" s="150">
        <v>79260754.94999996</v>
      </c>
      <c r="G38" s="150">
        <v>93486011</v>
      </c>
      <c r="H38" s="169">
        <f t="shared" si="1"/>
        <v>14225256.050000042</v>
      </c>
      <c r="I38" s="84">
        <f t="shared" si="3"/>
        <v>17.947414277057742</v>
      </c>
      <c r="J38" s="150">
        <v>3425</v>
      </c>
      <c r="K38" s="150">
        <v>4507</v>
      </c>
      <c r="L38" s="169">
        <f t="shared" si="4"/>
        <v>1082</v>
      </c>
      <c r="M38" s="84">
        <f t="shared" si="2"/>
        <v>31.59124087591241</v>
      </c>
      <c r="N38" s="28"/>
      <c r="O38" s="14" t="s">
        <v>0</v>
      </c>
      <c r="P38" s="14"/>
    </row>
    <row r="39" spans="1:16" ht="18" customHeight="1">
      <c r="A39" s="18" t="s">
        <v>47</v>
      </c>
      <c r="B39" s="151">
        <f>SUM(B40:B44)</f>
        <v>1171</v>
      </c>
      <c r="C39" s="151">
        <f>SUM(C40:C44)</f>
        <v>836</v>
      </c>
      <c r="D39" s="221">
        <f>C39-B39</f>
        <v>-335</v>
      </c>
      <c r="E39" s="221">
        <f t="shared" si="0"/>
        <v>-28.60802732707088</v>
      </c>
      <c r="F39" s="151">
        <f>SUM(F40:F44)</f>
        <v>987887823.4300002</v>
      </c>
      <c r="G39" s="151">
        <f>SUM(G40:G44)</f>
        <v>673852832.62</v>
      </c>
      <c r="H39" s="170">
        <f t="shared" si="1"/>
        <v>-314034990.8100002</v>
      </c>
      <c r="I39" s="80">
        <f t="shared" si="3"/>
        <v>-31.7885273370061</v>
      </c>
      <c r="J39" s="151">
        <f>SUM(J40:J44)</f>
        <v>63556</v>
      </c>
      <c r="K39" s="151">
        <f>SUM(K40:K44)</f>
        <v>51643</v>
      </c>
      <c r="L39" s="170">
        <f t="shared" si="4"/>
        <v>-11913</v>
      </c>
      <c r="M39" s="80">
        <f t="shared" si="2"/>
        <v>-18.74409969161055</v>
      </c>
      <c r="N39" s="28"/>
      <c r="O39" s="14"/>
      <c r="P39" s="14"/>
    </row>
    <row r="40" spans="1:16" ht="18" customHeight="1">
      <c r="A40" s="20" t="s">
        <v>8</v>
      </c>
      <c r="B40" s="150">
        <v>228</v>
      </c>
      <c r="C40" s="150">
        <v>171</v>
      </c>
      <c r="D40" s="222">
        <f t="shared" si="5"/>
        <v>-57</v>
      </c>
      <c r="E40" s="222">
        <f t="shared" si="0"/>
        <v>-25</v>
      </c>
      <c r="F40" s="150">
        <v>237304967.5900001</v>
      </c>
      <c r="G40" s="150">
        <v>208392270.01999998</v>
      </c>
      <c r="H40" s="169">
        <f t="shared" si="1"/>
        <v>-28912697.570000112</v>
      </c>
      <c r="I40" s="84">
        <f t="shared" si="3"/>
        <v>-12.183772579069464</v>
      </c>
      <c r="J40" s="150">
        <v>5744</v>
      </c>
      <c r="K40" s="150">
        <v>4087</v>
      </c>
      <c r="L40" s="169">
        <f t="shared" si="4"/>
        <v>-1657</v>
      </c>
      <c r="M40" s="84">
        <f t="shared" si="2"/>
        <v>-28.847493036211695</v>
      </c>
      <c r="N40" s="28"/>
      <c r="O40" s="14" t="s">
        <v>0</v>
      </c>
      <c r="P40" s="14"/>
    </row>
    <row r="41" spans="1:16" ht="18" customHeight="1">
      <c r="A41" s="20" t="s">
        <v>23</v>
      </c>
      <c r="B41" s="150">
        <v>212</v>
      </c>
      <c r="C41" s="150">
        <v>96</v>
      </c>
      <c r="D41" s="222">
        <f t="shared" si="5"/>
        <v>-116</v>
      </c>
      <c r="E41" s="222">
        <f t="shared" si="0"/>
        <v>-54.71698113207547</v>
      </c>
      <c r="F41" s="150">
        <v>156223963</v>
      </c>
      <c r="G41" s="150">
        <v>61185844</v>
      </c>
      <c r="H41" s="169">
        <f t="shared" si="1"/>
        <v>-95038119</v>
      </c>
      <c r="I41" s="84">
        <f t="shared" si="3"/>
        <v>-60.834533431980596</v>
      </c>
      <c r="J41" s="150">
        <v>9926</v>
      </c>
      <c r="K41" s="150">
        <v>4960</v>
      </c>
      <c r="L41" s="169">
        <f t="shared" si="4"/>
        <v>-4966</v>
      </c>
      <c r="M41" s="84">
        <f t="shared" si="2"/>
        <v>-50.030223655047344</v>
      </c>
      <c r="N41" s="28"/>
      <c r="O41" s="14"/>
      <c r="P41" s="14"/>
    </row>
    <row r="42" spans="1:16" ht="18" customHeight="1">
      <c r="A42" s="20" t="s">
        <v>65</v>
      </c>
      <c r="B42" s="150">
        <v>259</v>
      </c>
      <c r="C42" s="150">
        <v>138</v>
      </c>
      <c r="D42" s="222">
        <f t="shared" si="5"/>
        <v>-121</v>
      </c>
      <c r="E42" s="222">
        <f t="shared" si="0"/>
        <v>-46.71814671814672</v>
      </c>
      <c r="F42" s="150">
        <v>147986927.35000002</v>
      </c>
      <c r="G42" s="150">
        <v>57678170</v>
      </c>
      <c r="H42" s="169">
        <f t="shared" si="1"/>
        <v>-90308757.35000002</v>
      </c>
      <c r="I42" s="84">
        <f t="shared" si="3"/>
        <v>-61.02482088597808</v>
      </c>
      <c r="J42" s="150">
        <v>8588</v>
      </c>
      <c r="K42" s="150">
        <v>5004</v>
      </c>
      <c r="L42" s="169">
        <f t="shared" si="4"/>
        <v>-3584</v>
      </c>
      <c r="M42" s="84">
        <f t="shared" si="2"/>
        <v>-41.73265020959479</v>
      </c>
      <c r="N42" s="28"/>
      <c r="O42" s="14"/>
      <c r="P42" s="14"/>
    </row>
    <row r="43" spans="1:16" ht="21" customHeight="1">
      <c r="A43" s="20" t="s">
        <v>25</v>
      </c>
      <c r="B43" s="150">
        <v>168</v>
      </c>
      <c r="C43" s="150">
        <v>123</v>
      </c>
      <c r="D43" s="222">
        <f t="shared" si="5"/>
        <v>-45</v>
      </c>
      <c r="E43" s="222">
        <f t="shared" si="0"/>
        <v>-26.785714285714285</v>
      </c>
      <c r="F43" s="150">
        <v>117141864.46000004</v>
      </c>
      <c r="G43" s="150">
        <v>118425973.88999999</v>
      </c>
      <c r="H43" s="169">
        <f t="shared" si="1"/>
        <v>1284109.4299999475</v>
      </c>
      <c r="I43" s="84">
        <f t="shared" si="3"/>
        <v>1.0962002661639616</v>
      </c>
      <c r="J43" s="150">
        <v>10028</v>
      </c>
      <c r="K43" s="150">
        <v>8155</v>
      </c>
      <c r="L43" s="169">
        <f t="shared" si="4"/>
        <v>-1873</v>
      </c>
      <c r="M43" s="84">
        <f t="shared" si="2"/>
        <v>-18.677702433187076</v>
      </c>
      <c r="N43" s="28"/>
      <c r="O43" s="14"/>
      <c r="P43" s="14"/>
    </row>
    <row r="44" spans="1:16" ht="18" customHeight="1">
      <c r="A44" s="20" t="s">
        <v>15</v>
      </c>
      <c r="B44" s="150">
        <v>304</v>
      </c>
      <c r="C44" s="150">
        <v>308</v>
      </c>
      <c r="D44" s="222">
        <f t="shared" si="5"/>
        <v>4</v>
      </c>
      <c r="E44" s="222">
        <f t="shared" si="0"/>
        <v>1.3157894736842104</v>
      </c>
      <c r="F44" s="150">
        <v>329230101.0300001</v>
      </c>
      <c r="G44" s="150">
        <v>228170574.71000004</v>
      </c>
      <c r="H44" s="169">
        <f t="shared" si="1"/>
        <v>-101059526.32000005</v>
      </c>
      <c r="I44" s="84">
        <f t="shared" si="3"/>
        <v>-30.695712817216343</v>
      </c>
      <c r="J44" s="150">
        <v>29270</v>
      </c>
      <c r="K44" s="150">
        <v>29437</v>
      </c>
      <c r="L44" s="169">
        <f t="shared" si="4"/>
        <v>167</v>
      </c>
      <c r="M44" s="84">
        <f t="shared" si="2"/>
        <v>0.5705500512470106</v>
      </c>
      <c r="N44" s="28"/>
      <c r="O44" s="14"/>
      <c r="P44" s="14"/>
    </row>
    <row r="45" spans="1:16" ht="24" customHeight="1">
      <c r="A45" s="69" t="s">
        <v>91</v>
      </c>
      <c r="B45" s="70">
        <f>+B7+B13+B20+B27+B33+B39</f>
        <v>6821</v>
      </c>
      <c r="C45" s="70">
        <f>+C7+C13+C20+C27+C33+C39</f>
        <v>5755</v>
      </c>
      <c r="D45" s="223">
        <f t="shared" si="5"/>
        <v>-1066</v>
      </c>
      <c r="E45" s="223">
        <f t="shared" si="0"/>
        <v>-15.628207007770122</v>
      </c>
      <c r="F45" s="70">
        <f>+F7+F13+F20+F27+F33+F39</f>
        <v>7512708461.450001</v>
      </c>
      <c r="G45" s="70">
        <f>+G7+G13+G20+G33+G27+G39</f>
        <v>7082961137.28</v>
      </c>
      <c r="H45" s="173">
        <f>G45-F45</f>
        <v>-429747324.17000103</v>
      </c>
      <c r="I45" s="161">
        <f>H45/F45*100</f>
        <v>-5.720271542216309</v>
      </c>
      <c r="J45" s="70">
        <f>+J7+J13+J20+J27+J33+J39</f>
        <v>359297</v>
      </c>
      <c r="K45" s="70">
        <f>+K7+K13+K20+K33+K27+K39</f>
        <v>339173</v>
      </c>
      <c r="L45" s="173">
        <f t="shared" si="4"/>
        <v>-20124</v>
      </c>
      <c r="M45" s="161">
        <f t="shared" si="2"/>
        <v>-5.600937386062227</v>
      </c>
      <c r="N45" s="28"/>
      <c r="O45" s="14"/>
      <c r="P45" s="14"/>
    </row>
    <row r="46" spans="1:15" ht="18">
      <c r="A46" s="232" t="s">
        <v>249</v>
      </c>
      <c r="B46" s="72"/>
      <c r="C46" s="29"/>
      <c r="D46" s="72"/>
      <c r="E46" s="72"/>
      <c r="F46" s="72"/>
      <c r="G46" s="29"/>
      <c r="H46" s="72"/>
      <c r="I46" s="72"/>
      <c r="J46" s="72"/>
      <c r="K46" s="73"/>
      <c r="L46" s="178"/>
      <c r="M46" s="72"/>
      <c r="O46" s="14"/>
    </row>
    <row r="47" spans="1:15" ht="16.5">
      <c r="A47" s="13"/>
      <c r="B47" s="74"/>
      <c r="C47" s="27"/>
      <c r="F47" s="27"/>
      <c r="G47" s="27"/>
      <c r="J47" s="75"/>
      <c r="K47" s="74"/>
      <c r="O47" s="14"/>
    </row>
    <row r="48" spans="2:15" ht="18.75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67"/>
      <c r="O48" s="14"/>
    </row>
    <row r="49" spans="2:15" ht="18.75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O49" s="14"/>
    </row>
    <row r="50" spans="2:26" ht="18.75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2:15" ht="18.75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O51" s="14"/>
    </row>
    <row r="52" spans="2:15" ht="18.75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O52" s="14"/>
    </row>
    <row r="53" spans="2:15" ht="18.75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O53" s="14"/>
    </row>
    <row r="54" spans="2:15" ht="18.75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O54" s="14"/>
    </row>
    <row r="55" spans="2:15" ht="18.75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O55" s="14"/>
    </row>
    <row r="56" spans="2:15" ht="18.7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O56" s="14"/>
    </row>
    <row r="57" spans="2:15" ht="18.7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O57" s="14"/>
    </row>
    <row r="58" ht="15">
      <c r="O58" s="14"/>
    </row>
    <row r="59" ht="15">
      <c r="O59" s="14"/>
    </row>
    <row r="60" ht="15">
      <c r="O60" s="14"/>
    </row>
    <row r="61" ht="15">
      <c r="O61" s="14"/>
    </row>
    <row r="62" ht="15">
      <c r="O62" s="14"/>
    </row>
    <row r="63" ht="15">
      <c r="O63" s="14"/>
    </row>
    <row r="64" ht="15">
      <c r="O64" s="14"/>
    </row>
    <row r="65" ht="15">
      <c r="O65" s="14"/>
    </row>
    <row r="66" ht="15">
      <c r="O66" s="14"/>
    </row>
    <row r="67" ht="15">
      <c r="O67" s="14"/>
    </row>
    <row r="68" ht="15">
      <c r="O68" s="14"/>
    </row>
  </sheetData>
  <sheetProtection/>
  <mergeCells count="10">
    <mergeCell ref="A1:M1"/>
    <mergeCell ref="A2:M2"/>
    <mergeCell ref="B4:C4"/>
    <mergeCell ref="D4:E4"/>
    <mergeCell ref="B5:C5"/>
    <mergeCell ref="D5:E5"/>
    <mergeCell ref="F5:G5"/>
    <mergeCell ref="H5:I5"/>
    <mergeCell ref="J5:K5"/>
    <mergeCell ref="L5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2"/>
  <headerFooter alignWithMargins="0">
    <oddFooter>&amp;LPlaneación Estratégica - Sección de Estadística.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70" zoomScaleNormal="70" zoomScalePageLayoutView="0" workbookViewId="0" topLeftCell="A1">
      <selection activeCell="A53" sqref="A53"/>
    </sheetView>
  </sheetViews>
  <sheetFormatPr defaultColWidth="11.421875" defaultRowHeight="12.75"/>
  <cols>
    <col min="1" max="1" width="29.57421875" style="10" customWidth="1"/>
    <col min="2" max="2" width="19.57421875" style="10" bestFit="1" customWidth="1"/>
    <col min="3" max="3" width="22.8515625" style="10" bestFit="1" customWidth="1"/>
    <col min="4" max="4" width="19.8515625" style="10" bestFit="1" customWidth="1"/>
    <col min="5" max="5" width="17.57421875" style="10" bestFit="1" customWidth="1"/>
    <col min="6" max="6" width="19.28125" style="10" bestFit="1" customWidth="1"/>
    <col min="7" max="7" width="20.7109375" style="10" bestFit="1" customWidth="1"/>
    <col min="8" max="8" width="21.140625" style="10" bestFit="1" customWidth="1"/>
    <col min="9" max="9" width="14.57421875" style="10" bestFit="1" customWidth="1"/>
    <col min="10" max="10" width="14.8515625" style="10" bestFit="1" customWidth="1"/>
    <col min="11" max="11" width="5.140625" style="10" customWidth="1"/>
    <col min="12" max="12" width="4.421875" style="10" customWidth="1"/>
    <col min="13" max="13" width="11.421875" style="10" customWidth="1"/>
    <col min="14" max="16384" width="11.421875" style="10" customWidth="1"/>
  </cols>
  <sheetData>
    <row r="1" spans="1:9" s="76" customFormat="1" ht="26.25">
      <c r="A1" s="257" t="s">
        <v>104</v>
      </c>
      <c r="B1" s="257"/>
      <c r="C1" s="257"/>
      <c r="D1" s="257"/>
      <c r="E1" s="257"/>
      <c r="F1" s="257"/>
      <c r="G1" s="257"/>
      <c r="H1" s="257"/>
      <c r="I1" s="257"/>
    </row>
    <row r="2" spans="1:9" s="76" customFormat="1" ht="26.25">
      <c r="A2" s="258" t="s">
        <v>235</v>
      </c>
      <c r="B2" s="258"/>
      <c r="C2" s="258"/>
      <c r="D2" s="258"/>
      <c r="E2" s="258"/>
      <c r="F2" s="258"/>
      <c r="G2" s="258"/>
      <c r="H2" s="258"/>
      <c r="I2" s="258"/>
    </row>
    <row r="3" spans="1:9" s="76" customFormat="1" ht="26.25">
      <c r="A3" s="257" t="s">
        <v>76</v>
      </c>
      <c r="B3" s="257"/>
      <c r="C3" s="257"/>
      <c r="D3" s="257"/>
      <c r="E3" s="257"/>
      <c r="F3" s="257"/>
      <c r="G3" s="257"/>
      <c r="H3" s="257"/>
      <c r="I3" s="257"/>
    </row>
    <row r="4" spans="1:9" ht="16.5" customHeight="1">
      <c r="A4" s="77"/>
      <c r="B4" s="77"/>
      <c r="C4" s="77"/>
      <c r="D4" s="77"/>
      <c r="E4" s="77"/>
      <c r="F4" s="77"/>
      <c r="G4" s="77"/>
      <c r="H4" s="77"/>
      <c r="I4" s="62"/>
    </row>
    <row r="5" spans="1:9" ht="18.75">
      <c r="A5" s="12" t="s">
        <v>52</v>
      </c>
      <c r="B5" s="259" t="s">
        <v>0</v>
      </c>
      <c r="C5" s="259"/>
      <c r="D5" s="63" t="s">
        <v>0</v>
      </c>
      <c r="E5" s="63"/>
      <c r="F5" s="63" t="s">
        <v>0</v>
      </c>
      <c r="G5" s="63"/>
      <c r="H5" s="63" t="s">
        <v>0</v>
      </c>
      <c r="I5" s="63"/>
    </row>
    <row r="6" spans="1:11" ht="16.5" customHeight="1">
      <c r="A6" s="12" t="s">
        <v>37</v>
      </c>
      <c r="B6" s="260" t="s">
        <v>54</v>
      </c>
      <c r="C6" s="260"/>
      <c r="D6" s="261" t="s">
        <v>98</v>
      </c>
      <c r="E6" s="261"/>
      <c r="F6" s="260" t="s">
        <v>55</v>
      </c>
      <c r="G6" s="260"/>
      <c r="H6" s="261" t="s">
        <v>98</v>
      </c>
      <c r="I6" s="261"/>
      <c r="K6" s="78"/>
    </row>
    <row r="7" spans="1:9" ht="18.75">
      <c r="A7" s="12" t="s">
        <v>44</v>
      </c>
      <c r="B7" s="12">
        <v>2022</v>
      </c>
      <c r="C7" s="12">
        <v>2023</v>
      </c>
      <c r="D7" s="12" t="s">
        <v>102</v>
      </c>
      <c r="E7" s="12" t="s">
        <v>103</v>
      </c>
      <c r="F7" s="12">
        <v>2022</v>
      </c>
      <c r="G7" s="12">
        <v>2023</v>
      </c>
      <c r="H7" s="12" t="s">
        <v>102</v>
      </c>
      <c r="I7" s="12" t="s">
        <v>103</v>
      </c>
    </row>
    <row r="8" spans="1:10" ht="18.75">
      <c r="A8" s="18" t="s">
        <v>1</v>
      </c>
      <c r="B8" s="64">
        <f>SUM(B9:B13)</f>
        <v>1522531944.8400002</v>
      </c>
      <c r="C8" s="64">
        <f>SUM(C9:C13)</f>
        <v>1469609107.2399998</v>
      </c>
      <c r="D8" s="79">
        <f>+C8-B8</f>
        <v>-52922837.60000038</v>
      </c>
      <c r="E8" s="80">
        <f aca="true" t="shared" si="0" ref="E8:E46">D8/B8*100</f>
        <v>-3.4759755142977924</v>
      </c>
      <c r="F8" s="64">
        <f>SUM(F9:F13)</f>
        <v>1788350468.0900002</v>
      </c>
      <c r="G8" s="64">
        <f>SUM(G9:G13)</f>
        <v>1099420220.2599998</v>
      </c>
      <c r="H8" s="79">
        <f>+G8-F8</f>
        <v>-688930247.8300004</v>
      </c>
      <c r="I8" s="81">
        <f aca="true" t="shared" si="1" ref="I8:I46">H8/F8*100</f>
        <v>-38.52322350248237</v>
      </c>
      <c r="J8" s="82"/>
    </row>
    <row r="9" spans="1:10" ht="18.75">
      <c r="A9" s="20" t="s">
        <v>2</v>
      </c>
      <c r="B9" s="67">
        <v>550473466.8500001</v>
      </c>
      <c r="C9" s="66">
        <v>577450985.7499998</v>
      </c>
      <c r="D9" s="83">
        <f>C9-B9</f>
        <v>26977518.89999962</v>
      </c>
      <c r="E9" s="84">
        <f t="shared" si="0"/>
        <v>4.900784601731003</v>
      </c>
      <c r="F9" s="67">
        <v>711885073.2100002</v>
      </c>
      <c r="G9" s="66">
        <v>563742127.8899999</v>
      </c>
      <c r="H9" s="83">
        <f aca="true" t="shared" si="2" ref="H9:H24">G9-F9</f>
        <v>-148142945.3200003</v>
      </c>
      <c r="I9" s="85">
        <f t="shared" si="1"/>
        <v>-20.80995246212999</v>
      </c>
      <c r="J9" s="82"/>
    </row>
    <row r="10" spans="1:10" ht="18.75">
      <c r="A10" s="20" t="s">
        <v>49</v>
      </c>
      <c r="B10" s="67">
        <v>116603285.35999998</v>
      </c>
      <c r="C10" s="66">
        <v>105505591.43999994</v>
      </c>
      <c r="D10" s="83">
        <f aca="true" t="shared" si="3" ref="D10:D46">C10-B10</f>
        <v>-11097693.920000046</v>
      </c>
      <c r="E10" s="84">
        <f t="shared" si="0"/>
        <v>-9.51747961966691</v>
      </c>
      <c r="F10" s="67">
        <v>91837176.69</v>
      </c>
      <c r="G10" s="66">
        <v>84137273.08999999</v>
      </c>
      <c r="H10" s="83">
        <f t="shared" si="2"/>
        <v>-7699903.600000009</v>
      </c>
      <c r="I10" s="85">
        <f t="shared" si="1"/>
        <v>-8.384299123209479</v>
      </c>
      <c r="J10" s="82"/>
    </row>
    <row r="11" spans="1:10" ht="18.75">
      <c r="A11" s="20" t="s">
        <v>5</v>
      </c>
      <c r="B11" s="67">
        <v>110963588.66000003</v>
      </c>
      <c r="C11" s="66">
        <v>123473603.38999993</v>
      </c>
      <c r="D11" s="83">
        <f t="shared" si="3"/>
        <v>12510014.7299999</v>
      </c>
      <c r="E11" s="84">
        <f t="shared" si="0"/>
        <v>11.273981745788193</v>
      </c>
      <c r="F11" s="67">
        <v>130029979.30000001</v>
      </c>
      <c r="G11" s="66">
        <v>119807671.44999999</v>
      </c>
      <c r="H11" s="83">
        <f t="shared" si="2"/>
        <v>-10222307.850000024</v>
      </c>
      <c r="I11" s="85">
        <f t="shared" si="1"/>
        <v>-7.86150079007205</v>
      </c>
      <c r="J11" s="82"/>
    </row>
    <row r="12" spans="1:10" ht="18.75">
      <c r="A12" s="20" t="s">
        <v>4</v>
      </c>
      <c r="B12" s="67">
        <v>223147897.21999997</v>
      </c>
      <c r="C12" s="66">
        <v>294715651.1700001</v>
      </c>
      <c r="D12" s="83">
        <f t="shared" si="3"/>
        <v>71567753.9500001</v>
      </c>
      <c r="E12" s="84">
        <f t="shared" si="0"/>
        <v>32.07189260647254</v>
      </c>
      <c r="F12" s="67">
        <v>139015516.66000003</v>
      </c>
      <c r="G12" s="66">
        <v>211474285.78000003</v>
      </c>
      <c r="H12" s="83">
        <f t="shared" si="2"/>
        <v>72458769.12</v>
      </c>
      <c r="I12" s="85">
        <f t="shared" si="1"/>
        <v>52.12279237663626</v>
      </c>
      <c r="J12" s="82"/>
    </row>
    <row r="13" spans="1:10" ht="18.75">
      <c r="A13" s="20" t="s">
        <v>3</v>
      </c>
      <c r="B13" s="67">
        <v>521343706.75</v>
      </c>
      <c r="C13" s="66">
        <v>368463275.49</v>
      </c>
      <c r="D13" s="83">
        <f t="shared" si="3"/>
        <v>-152880431.26</v>
      </c>
      <c r="E13" s="84">
        <f t="shared" si="0"/>
        <v>-29.324307415743057</v>
      </c>
      <c r="F13" s="67">
        <v>715582722.2300001</v>
      </c>
      <c r="G13" s="66">
        <v>120258862.05000007</v>
      </c>
      <c r="H13" s="83">
        <f t="shared" si="2"/>
        <v>-595323860.1800001</v>
      </c>
      <c r="I13" s="85">
        <f t="shared" si="1"/>
        <v>-83.1942753347604</v>
      </c>
      <c r="J13" s="82"/>
    </row>
    <row r="14" spans="1:10" ht="18.75">
      <c r="A14" s="18" t="s">
        <v>6</v>
      </c>
      <c r="B14" s="68">
        <f>SUM(B15:B20)</f>
        <v>1202025783.76</v>
      </c>
      <c r="C14" s="68">
        <f>SUM(C15:C20)</f>
        <v>995155382.9300001</v>
      </c>
      <c r="D14" s="79">
        <f t="shared" si="3"/>
        <v>-206870400.82999992</v>
      </c>
      <c r="E14" s="80">
        <f t="shared" si="0"/>
        <v>-17.210146706079666</v>
      </c>
      <c r="F14" s="68">
        <f>SUM(F15:F20)</f>
        <v>1175735964.01</v>
      </c>
      <c r="G14" s="68">
        <f>SUM(G15:G20)</f>
        <v>590968100.1999999</v>
      </c>
      <c r="H14" s="79">
        <f t="shared" si="2"/>
        <v>-584767863.8100001</v>
      </c>
      <c r="I14" s="81">
        <f t="shared" si="1"/>
        <v>-49.73632530688042</v>
      </c>
      <c r="J14" s="82"/>
    </row>
    <row r="15" spans="1:10" ht="18.75">
      <c r="A15" s="20" t="s">
        <v>9</v>
      </c>
      <c r="B15" s="67">
        <v>249135234.85000002</v>
      </c>
      <c r="C15" s="66">
        <v>147564413.88</v>
      </c>
      <c r="D15" s="83">
        <f t="shared" si="3"/>
        <v>-101570820.97000003</v>
      </c>
      <c r="E15" s="84">
        <f t="shared" si="0"/>
        <v>-40.76935204735454</v>
      </c>
      <c r="F15" s="67">
        <v>477899780.28</v>
      </c>
      <c r="G15" s="66">
        <v>121620080.68</v>
      </c>
      <c r="H15" s="83">
        <f t="shared" si="2"/>
        <v>-356279699.59999996</v>
      </c>
      <c r="I15" s="85">
        <f t="shared" si="1"/>
        <v>-74.55113274822115</v>
      </c>
      <c r="J15" s="82"/>
    </row>
    <row r="16" spans="1:10" ht="18.75">
      <c r="A16" s="20" t="s">
        <v>34</v>
      </c>
      <c r="B16" s="67">
        <v>347933992.2</v>
      </c>
      <c r="C16" s="66">
        <v>201081561.6600001</v>
      </c>
      <c r="D16" s="83">
        <f t="shared" si="3"/>
        <v>-146852430.5399999</v>
      </c>
      <c r="E16" s="84">
        <f t="shared" si="0"/>
        <v>-42.20698001119303</v>
      </c>
      <c r="F16" s="67">
        <v>221360548.14999998</v>
      </c>
      <c r="G16" s="66">
        <v>216462660.13</v>
      </c>
      <c r="H16" s="83">
        <f t="shared" si="2"/>
        <v>-4897888.019999981</v>
      </c>
      <c r="I16" s="85">
        <f t="shared" si="1"/>
        <v>-2.2126291522738</v>
      </c>
      <c r="J16" s="82"/>
    </row>
    <row r="17" spans="1:10" ht="18.75">
      <c r="A17" s="20" t="s">
        <v>11</v>
      </c>
      <c r="B17" s="67">
        <v>89101652.82000002</v>
      </c>
      <c r="C17" s="66">
        <v>88840625.82000002</v>
      </c>
      <c r="D17" s="83">
        <f t="shared" si="3"/>
        <v>-261027</v>
      </c>
      <c r="E17" s="84">
        <f t="shared" si="0"/>
        <v>-0.29295416161057913</v>
      </c>
      <c r="F17" s="67">
        <v>47885650.55000001</v>
      </c>
      <c r="G17" s="66">
        <v>40115778.08</v>
      </c>
      <c r="H17" s="83">
        <f t="shared" si="2"/>
        <v>-7769872.470000014</v>
      </c>
      <c r="I17" s="85">
        <f t="shared" si="1"/>
        <v>-16.225888926552365</v>
      </c>
      <c r="J17" s="82"/>
    </row>
    <row r="18" spans="1:10" ht="18.75">
      <c r="A18" s="20" t="s">
        <v>10</v>
      </c>
      <c r="B18" s="67">
        <v>94620875.29000002</v>
      </c>
      <c r="C18" s="66">
        <v>100091459.32</v>
      </c>
      <c r="D18" s="83">
        <f t="shared" si="3"/>
        <v>5470584.029999971</v>
      </c>
      <c r="E18" s="84">
        <f t="shared" si="0"/>
        <v>5.781582566461556</v>
      </c>
      <c r="F18" s="67">
        <v>90156544.21000001</v>
      </c>
      <c r="G18" s="66">
        <v>41150263.92</v>
      </c>
      <c r="H18" s="83">
        <f t="shared" si="2"/>
        <v>-49006280.29000001</v>
      </c>
      <c r="I18" s="85">
        <f t="shared" si="1"/>
        <v>-54.35687527668603</v>
      </c>
      <c r="J18" s="82"/>
    </row>
    <row r="19" spans="1:10" ht="18.75">
      <c r="A19" s="20" t="s">
        <v>89</v>
      </c>
      <c r="B19" s="67">
        <v>321994539.63</v>
      </c>
      <c r="C19" s="66">
        <v>360560822.4599999</v>
      </c>
      <c r="D19" s="83">
        <f t="shared" si="3"/>
        <v>38566282.82999992</v>
      </c>
      <c r="E19" s="84">
        <f t="shared" si="0"/>
        <v>11.977309576217028</v>
      </c>
      <c r="F19" s="67">
        <v>305105867.3399999</v>
      </c>
      <c r="G19" s="66">
        <v>125084440.49000001</v>
      </c>
      <c r="H19" s="83">
        <f t="shared" si="2"/>
        <v>-180021426.8499999</v>
      </c>
      <c r="I19" s="85">
        <f t="shared" si="1"/>
        <v>-59.00293836348612</v>
      </c>
      <c r="J19" s="82"/>
    </row>
    <row r="20" spans="1:10" ht="18.75">
      <c r="A20" s="20" t="s">
        <v>12</v>
      </c>
      <c r="B20" s="67">
        <v>99239488.97</v>
      </c>
      <c r="C20" s="66">
        <v>97016499.79000002</v>
      </c>
      <c r="D20" s="83">
        <f t="shared" si="3"/>
        <v>-2222989.1799999774</v>
      </c>
      <c r="E20" s="84">
        <f t="shared" si="0"/>
        <v>-2.240024815798865</v>
      </c>
      <c r="F20" s="67">
        <v>33327573.480000004</v>
      </c>
      <c r="G20" s="66">
        <v>46534876.900000006</v>
      </c>
      <c r="H20" s="83">
        <f t="shared" si="2"/>
        <v>13207303.420000002</v>
      </c>
      <c r="I20" s="85">
        <f t="shared" si="1"/>
        <v>39.628757935004636</v>
      </c>
      <c r="J20" s="82"/>
    </row>
    <row r="21" spans="1:10" ht="18.75">
      <c r="A21" s="18" t="s">
        <v>13</v>
      </c>
      <c r="B21" s="68">
        <f>SUM(B22:B27)</f>
        <v>1248280221.95</v>
      </c>
      <c r="C21" s="68">
        <f>SUM(C22:C27)</f>
        <v>1320431790.16</v>
      </c>
      <c r="D21" s="79">
        <f t="shared" si="3"/>
        <v>72151568.21000004</v>
      </c>
      <c r="E21" s="80">
        <f t="shared" si="0"/>
        <v>5.780077817566357</v>
      </c>
      <c r="F21" s="68">
        <f>SUM(F22:F27)</f>
        <v>953661324.5900002</v>
      </c>
      <c r="G21" s="68">
        <f>SUM(G22:G27)</f>
        <v>1293896160.58</v>
      </c>
      <c r="H21" s="79">
        <f t="shared" si="2"/>
        <v>340234835.9899998</v>
      </c>
      <c r="I21" s="81">
        <f t="shared" si="1"/>
        <v>35.676694358584186</v>
      </c>
      <c r="J21" s="82"/>
    </row>
    <row r="22" spans="1:10" ht="18.75">
      <c r="A22" s="20" t="s">
        <v>19</v>
      </c>
      <c r="B22" s="67">
        <v>151469323.5</v>
      </c>
      <c r="C22" s="66">
        <v>247071046.94999993</v>
      </c>
      <c r="D22" s="83">
        <f t="shared" si="3"/>
        <v>95601723.44999993</v>
      </c>
      <c r="E22" s="84">
        <f t="shared" si="0"/>
        <v>63.116227920566324</v>
      </c>
      <c r="F22" s="67">
        <v>54346735.849999994</v>
      </c>
      <c r="G22" s="66">
        <v>121877190.66999996</v>
      </c>
      <c r="H22" s="83">
        <f t="shared" si="2"/>
        <v>67530454.81999996</v>
      </c>
      <c r="I22" s="85">
        <f t="shared" si="1"/>
        <v>124.25852953963559</v>
      </c>
      <c r="J22" s="82"/>
    </row>
    <row r="23" spans="1:10" ht="18.75">
      <c r="A23" s="20" t="s">
        <v>17</v>
      </c>
      <c r="B23" s="67">
        <v>139829373.62999994</v>
      </c>
      <c r="C23" s="66">
        <v>154209255.2700001</v>
      </c>
      <c r="D23" s="83">
        <f t="shared" si="3"/>
        <v>14379881.640000165</v>
      </c>
      <c r="E23" s="84">
        <f t="shared" si="0"/>
        <v>10.283877605037778</v>
      </c>
      <c r="F23" s="67">
        <v>120000918.79000002</v>
      </c>
      <c r="G23" s="66">
        <v>99462645.62999988</v>
      </c>
      <c r="H23" s="83">
        <f t="shared" si="2"/>
        <v>-20538273.160000145</v>
      </c>
      <c r="I23" s="85">
        <f t="shared" si="1"/>
        <v>-17.11509659017015</v>
      </c>
      <c r="J23" s="82"/>
    </row>
    <row r="24" spans="1:10" ht="18.75">
      <c r="A24" s="20" t="s">
        <v>18</v>
      </c>
      <c r="B24" s="67">
        <v>60201602.77000001</v>
      </c>
      <c r="C24" s="66">
        <v>53366229.139999986</v>
      </c>
      <c r="D24" s="83">
        <f>C24-B24</f>
        <v>-6835373.630000025</v>
      </c>
      <c r="E24" s="84">
        <f t="shared" si="0"/>
        <v>-11.354138952270993</v>
      </c>
      <c r="F24" s="67">
        <v>41410760.480000004</v>
      </c>
      <c r="G24" s="66">
        <v>36017361.27000001</v>
      </c>
      <c r="H24" s="83">
        <f t="shared" si="2"/>
        <v>-5393399.209999993</v>
      </c>
      <c r="I24" s="85">
        <f t="shared" si="1"/>
        <v>-13.024149152259165</v>
      </c>
      <c r="J24" s="82"/>
    </row>
    <row r="25" spans="1:10" ht="18.75">
      <c r="A25" s="20" t="s">
        <v>64</v>
      </c>
      <c r="B25" s="67">
        <v>161009264.53</v>
      </c>
      <c r="C25" s="66">
        <v>125450659.00999999</v>
      </c>
      <c r="D25" s="83">
        <f t="shared" si="3"/>
        <v>-35558605.52000001</v>
      </c>
      <c r="E25" s="84">
        <f t="shared" si="0"/>
        <v>-22.084819543644684</v>
      </c>
      <c r="F25" s="67">
        <v>53498742.280000016</v>
      </c>
      <c r="G25" s="66">
        <v>89039937.43</v>
      </c>
      <c r="H25" s="83">
        <f aca="true" t="shared" si="4" ref="H25:H39">G25-F25</f>
        <v>35541195.14999999</v>
      </c>
      <c r="I25" s="85">
        <f t="shared" si="1"/>
        <v>66.43370224291557</v>
      </c>
      <c r="J25" s="82"/>
    </row>
    <row r="26" spans="1:10" ht="18.75">
      <c r="A26" s="20" t="s">
        <v>16</v>
      </c>
      <c r="B26" s="67">
        <v>123279576.27000004</v>
      </c>
      <c r="C26" s="66">
        <v>105524590.78000003</v>
      </c>
      <c r="D26" s="83">
        <f t="shared" si="3"/>
        <v>-17754985.49000001</v>
      </c>
      <c r="E26" s="84">
        <f t="shared" si="0"/>
        <v>-14.402211645434305</v>
      </c>
      <c r="F26" s="67">
        <v>87909949.25</v>
      </c>
      <c r="G26" s="66">
        <v>95240387.16999996</v>
      </c>
      <c r="H26" s="83">
        <f t="shared" si="4"/>
        <v>7330437.919999957</v>
      </c>
      <c r="I26" s="85">
        <f t="shared" si="1"/>
        <v>8.338575988883257</v>
      </c>
      <c r="J26" s="82"/>
    </row>
    <row r="27" spans="1:10" ht="18.75">
      <c r="A27" s="20" t="s">
        <v>14</v>
      </c>
      <c r="B27" s="67">
        <v>612491081.25</v>
      </c>
      <c r="C27" s="66">
        <v>634810009.01</v>
      </c>
      <c r="D27" s="83">
        <f t="shared" si="3"/>
        <v>22318927.75999999</v>
      </c>
      <c r="E27" s="84">
        <f t="shared" si="0"/>
        <v>3.643959633575479</v>
      </c>
      <c r="F27" s="67">
        <v>596494217.94</v>
      </c>
      <c r="G27" s="66">
        <v>852258638.41</v>
      </c>
      <c r="H27" s="83">
        <f t="shared" si="4"/>
        <v>255764420.4699999</v>
      </c>
      <c r="I27" s="85">
        <f t="shared" si="1"/>
        <v>42.87793792088805</v>
      </c>
      <c r="J27" s="82"/>
    </row>
    <row r="28" spans="1:10" ht="18.75">
      <c r="A28" s="18" t="s">
        <v>21</v>
      </c>
      <c r="B28" s="68">
        <f>SUM(B29:B33)</f>
        <v>1668588884.5000005</v>
      </c>
      <c r="C28" s="68">
        <f>SUM(C29:C33)</f>
        <v>1656624328.3799996</v>
      </c>
      <c r="D28" s="79">
        <f t="shared" si="3"/>
        <v>-11964556.12000084</v>
      </c>
      <c r="E28" s="80">
        <f t="shared" si="0"/>
        <v>-0.7170463756017449</v>
      </c>
      <c r="F28" s="68">
        <f>SUM(F29:F33)</f>
        <v>1498011511.22</v>
      </c>
      <c r="G28" s="68">
        <f>SUM(G29:G33)</f>
        <v>2108222426.6899998</v>
      </c>
      <c r="H28" s="79">
        <f t="shared" si="4"/>
        <v>610210915.4699998</v>
      </c>
      <c r="I28" s="81">
        <f t="shared" si="1"/>
        <v>40.73472806447502</v>
      </c>
      <c r="J28" s="82"/>
    </row>
    <row r="29" spans="1:10" ht="18.75">
      <c r="A29" s="20" t="s">
        <v>27</v>
      </c>
      <c r="B29" s="67">
        <v>390155442</v>
      </c>
      <c r="C29" s="66">
        <v>463108508.8599999</v>
      </c>
      <c r="D29" s="83">
        <f t="shared" si="3"/>
        <v>72953066.8599999</v>
      </c>
      <c r="E29" s="84">
        <f t="shared" si="0"/>
        <v>18.698461947892014</v>
      </c>
      <c r="F29" s="67">
        <v>376284669.8299999</v>
      </c>
      <c r="G29" s="66">
        <v>376328982.8800001</v>
      </c>
      <c r="H29" s="83">
        <f t="shared" si="4"/>
        <v>44313.050000190735</v>
      </c>
      <c r="I29" s="85">
        <f t="shared" si="1"/>
        <v>0.011776469665960812</v>
      </c>
      <c r="J29" s="82"/>
    </row>
    <row r="30" spans="1:10" ht="18.75">
      <c r="A30" s="20" t="s">
        <v>26</v>
      </c>
      <c r="B30" s="67">
        <v>312853178.05999994</v>
      </c>
      <c r="C30" s="66">
        <v>286063963.1999999</v>
      </c>
      <c r="D30" s="83">
        <f t="shared" si="3"/>
        <v>-26789214.860000014</v>
      </c>
      <c r="E30" s="84">
        <f t="shared" si="0"/>
        <v>-8.562871256772816</v>
      </c>
      <c r="F30" s="67">
        <v>288567452.88</v>
      </c>
      <c r="G30" s="66">
        <v>274611026.7699999</v>
      </c>
      <c r="H30" s="83">
        <f t="shared" si="4"/>
        <v>-13956426.110000074</v>
      </c>
      <c r="I30" s="85">
        <f t="shared" si="1"/>
        <v>-4.836451918159952</v>
      </c>
      <c r="J30" s="82"/>
    </row>
    <row r="31" spans="1:10" ht="18.75">
      <c r="A31" s="20" t="s">
        <v>31</v>
      </c>
      <c r="B31" s="67">
        <v>30999883.78999999</v>
      </c>
      <c r="C31" s="66">
        <v>52505535.160000026</v>
      </c>
      <c r="D31" s="83">
        <f t="shared" si="3"/>
        <v>21505651.370000035</v>
      </c>
      <c r="E31" s="84">
        <f t="shared" si="0"/>
        <v>69.37332899595377</v>
      </c>
      <c r="F31" s="67">
        <v>51940213.74000001</v>
      </c>
      <c r="G31" s="66">
        <v>62031605.81999999</v>
      </c>
      <c r="H31" s="83">
        <f t="shared" si="4"/>
        <v>10091392.079999983</v>
      </c>
      <c r="I31" s="85">
        <f t="shared" si="1"/>
        <v>19.428861287546912</v>
      </c>
      <c r="J31" s="82"/>
    </row>
    <row r="32" spans="1:10" ht="18.75">
      <c r="A32" s="20" t="s">
        <v>24</v>
      </c>
      <c r="B32" s="67">
        <v>337769068.1500001</v>
      </c>
      <c r="C32" s="66">
        <v>344307583.57000005</v>
      </c>
      <c r="D32" s="83">
        <f t="shared" si="3"/>
        <v>6538515.419999957</v>
      </c>
      <c r="E32" s="84">
        <f t="shared" si="0"/>
        <v>1.93579461133376</v>
      </c>
      <c r="F32" s="67">
        <v>169224654.44</v>
      </c>
      <c r="G32" s="66">
        <v>262853039.87999994</v>
      </c>
      <c r="H32" s="83">
        <f t="shared" si="4"/>
        <v>93628385.43999994</v>
      </c>
      <c r="I32" s="85">
        <f t="shared" si="1"/>
        <v>55.327863277272435</v>
      </c>
      <c r="J32" s="82"/>
    </row>
    <row r="33" spans="1:10" ht="18.75">
      <c r="A33" s="20" t="s">
        <v>22</v>
      </c>
      <c r="B33" s="67">
        <v>596811312.5000005</v>
      </c>
      <c r="C33" s="66">
        <v>510638737.5899997</v>
      </c>
      <c r="D33" s="83">
        <f t="shared" si="3"/>
        <v>-86172574.9100008</v>
      </c>
      <c r="E33" s="84">
        <f t="shared" si="0"/>
        <v>-14.438830683190298</v>
      </c>
      <c r="F33" s="67">
        <v>611994520.3300002</v>
      </c>
      <c r="G33" s="66">
        <v>1132397771.34</v>
      </c>
      <c r="H33" s="83">
        <f t="shared" si="4"/>
        <v>520403251.00999975</v>
      </c>
      <c r="I33" s="85">
        <f t="shared" si="1"/>
        <v>85.03397231880238</v>
      </c>
      <c r="J33" s="82"/>
    </row>
    <row r="34" spans="1:10" ht="18.75">
      <c r="A34" s="18" t="s">
        <v>28</v>
      </c>
      <c r="B34" s="68">
        <f>SUM(B35:B39)</f>
        <v>687365386.2199998</v>
      </c>
      <c r="C34" s="68">
        <f>SUM(C35:C39)</f>
        <v>879083012.5300003</v>
      </c>
      <c r="D34" s="79">
        <f t="shared" si="3"/>
        <v>191717626.31000054</v>
      </c>
      <c r="E34" s="80">
        <f t="shared" si="0"/>
        <v>27.891661429782694</v>
      </c>
      <c r="F34" s="68">
        <f>SUM(F35:F39)</f>
        <v>817906076.46</v>
      </c>
      <c r="G34" s="68">
        <f>SUM(G35:G39)</f>
        <v>732180242.9499998</v>
      </c>
      <c r="H34" s="79">
        <f t="shared" si="4"/>
        <v>-85725833.51000023</v>
      </c>
      <c r="I34" s="81">
        <f t="shared" si="1"/>
        <v>-10.48113420076696</v>
      </c>
      <c r="J34" s="82"/>
    </row>
    <row r="35" spans="1:10" ht="18.75">
      <c r="A35" s="20" t="s">
        <v>29</v>
      </c>
      <c r="B35" s="67">
        <v>101525951.27999997</v>
      </c>
      <c r="C35" s="66">
        <v>96430369.04000002</v>
      </c>
      <c r="D35" s="83">
        <f t="shared" si="3"/>
        <v>-5095582.23999995</v>
      </c>
      <c r="E35" s="84">
        <f t="shared" si="0"/>
        <v>-5.018994824236382</v>
      </c>
      <c r="F35" s="67">
        <v>130261490.33999997</v>
      </c>
      <c r="G35" s="66">
        <v>77842773.57999998</v>
      </c>
      <c r="H35" s="83">
        <f t="shared" si="4"/>
        <v>-52418716.75999999</v>
      </c>
      <c r="I35" s="85">
        <f t="shared" si="1"/>
        <v>-40.2411461923091</v>
      </c>
      <c r="J35" s="82"/>
    </row>
    <row r="36" spans="1:10" ht="18.75">
      <c r="A36" s="20" t="s">
        <v>50</v>
      </c>
      <c r="B36" s="67">
        <v>67641679.69</v>
      </c>
      <c r="C36" s="66">
        <v>263611412.2600001</v>
      </c>
      <c r="D36" s="83">
        <f t="shared" si="3"/>
        <v>195969732.5700001</v>
      </c>
      <c r="E36" s="84">
        <f t="shared" si="0"/>
        <v>289.7174249192571</v>
      </c>
      <c r="F36" s="67">
        <v>166263784.51</v>
      </c>
      <c r="G36" s="66">
        <v>174958727.17</v>
      </c>
      <c r="H36" s="83">
        <f t="shared" si="4"/>
        <v>8694942.659999996</v>
      </c>
      <c r="I36" s="85">
        <f t="shared" si="1"/>
        <v>5.229607088293504</v>
      </c>
      <c r="J36" s="82"/>
    </row>
    <row r="37" spans="1:10" ht="18.75">
      <c r="A37" s="20" t="s">
        <v>32</v>
      </c>
      <c r="B37" s="67">
        <v>137210428.66999996</v>
      </c>
      <c r="C37" s="66">
        <v>138514536.39999998</v>
      </c>
      <c r="D37" s="83">
        <f t="shared" si="3"/>
        <v>1304107.730000019</v>
      </c>
      <c r="E37" s="84">
        <f t="shared" si="0"/>
        <v>0.9504435942959433</v>
      </c>
      <c r="F37" s="67">
        <v>142398255.18000004</v>
      </c>
      <c r="G37" s="66">
        <v>143987248.67000002</v>
      </c>
      <c r="H37" s="83">
        <f t="shared" si="4"/>
        <v>1588993.4899999797</v>
      </c>
      <c r="I37" s="85">
        <f t="shared" si="1"/>
        <v>1.1158798877074692</v>
      </c>
      <c r="J37" s="82"/>
    </row>
    <row r="38" spans="1:10" ht="18.75">
      <c r="A38" s="20" t="s">
        <v>90</v>
      </c>
      <c r="B38" s="67">
        <v>295471772.8299999</v>
      </c>
      <c r="C38" s="66">
        <v>280392363.2500001</v>
      </c>
      <c r="D38" s="83">
        <f t="shared" si="3"/>
        <v>-15079409.579999804</v>
      </c>
      <c r="E38" s="84">
        <f t="shared" si="0"/>
        <v>-5.103502590305221</v>
      </c>
      <c r="F38" s="67">
        <v>290813473.23</v>
      </c>
      <c r="G38" s="66">
        <v>272363259.9499999</v>
      </c>
      <c r="H38" s="83">
        <f t="shared" si="4"/>
        <v>-18450213.28000009</v>
      </c>
      <c r="I38" s="85">
        <f t="shared" si="1"/>
        <v>-6.344346111298665</v>
      </c>
      <c r="J38" s="82"/>
    </row>
    <row r="39" spans="1:10" ht="18.75">
      <c r="A39" s="20" t="s">
        <v>30</v>
      </c>
      <c r="B39" s="67">
        <v>85515553.75</v>
      </c>
      <c r="C39" s="66">
        <v>100134331.58000001</v>
      </c>
      <c r="D39" s="83">
        <f t="shared" si="3"/>
        <v>14618777.830000013</v>
      </c>
      <c r="E39" s="84">
        <f t="shared" si="0"/>
        <v>17.094875948224814</v>
      </c>
      <c r="F39" s="67">
        <v>88169073.19999999</v>
      </c>
      <c r="G39" s="66">
        <v>63028233.57999998</v>
      </c>
      <c r="H39" s="83">
        <f t="shared" si="4"/>
        <v>-25140839.620000005</v>
      </c>
      <c r="I39" s="85">
        <f t="shared" si="1"/>
        <v>-28.514351696735325</v>
      </c>
      <c r="J39" s="82"/>
    </row>
    <row r="40" spans="1:10" ht="18.75">
      <c r="A40" s="18" t="s">
        <v>47</v>
      </c>
      <c r="B40" s="68">
        <f>SUM(B41:B45)</f>
        <v>1058105409.9000001</v>
      </c>
      <c r="C40" s="68">
        <f>SUM(C41:C45)</f>
        <v>652943776.41</v>
      </c>
      <c r="D40" s="79">
        <f>C40-B40</f>
        <v>-405161633.4900001</v>
      </c>
      <c r="E40" s="80">
        <f t="shared" si="0"/>
        <v>-38.29123541937956</v>
      </c>
      <c r="F40" s="68">
        <f>SUM(F41:F45)</f>
        <v>791331226.09</v>
      </c>
      <c r="G40" s="68">
        <f>SUM(G41:G45)</f>
        <v>672208483.4899999</v>
      </c>
      <c r="H40" s="79">
        <f>G40-F40</f>
        <v>-119122742.60000014</v>
      </c>
      <c r="I40" s="81">
        <f t="shared" si="1"/>
        <v>-15.053461644448241</v>
      </c>
      <c r="J40" s="82"/>
    </row>
    <row r="41" spans="1:10" ht="18.75">
      <c r="A41" s="20" t="s">
        <v>8</v>
      </c>
      <c r="B41" s="67">
        <v>232925607.87</v>
      </c>
      <c r="C41" s="66">
        <v>197293742.19000006</v>
      </c>
      <c r="D41" s="83">
        <f t="shared" si="3"/>
        <v>-35631865.67999995</v>
      </c>
      <c r="E41" s="84">
        <f t="shared" si="0"/>
        <v>-15.297530402877271</v>
      </c>
      <c r="F41" s="67">
        <v>164826618.66000003</v>
      </c>
      <c r="G41" s="66">
        <v>137399379.3499999</v>
      </c>
      <c r="H41" s="83">
        <f aca="true" t="shared" si="5" ref="H41:H46">G41-F41</f>
        <v>-27427239.31000012</v>
      </c>
      <c r="I41" s="85">
        <f t="shared" si="1"/>
        <v>-16.64005458158206</v>
      </c>
      <c r="J41" s="82"/>
    </row>
    <row r="42" spans="1:10" ht="18.75">
      <c r="A42" s="20" t="s">
        <v>23</v>
      </c>
      <c r="B42" s="67">
        <v>159315860.77999997</v>
      </c>
      <c r="C42" s="66">
        <v>58947714.47000003</v>
      </c>
      <c r="D42" s="83">
        <f t="shared" si="3"/>
        <v>-100368146.30999994</v>
      </c>
      <c r="E42" s="84">
        <f t="shared" si="0"/>
        <v>-62.99946899109988</v>
      </c>
      <c r="F42" s="67">
        <v>55942522.640000045</v>
      </c>
      <c r="G42" s="66">
        <v>83119039.97999996</v>
      </c>
      <c r="H42" s="83">
        <f t="shared" si="5"/>
        <v>27176517.339999914</v>
      </c>
      <c r="I42" s="85">
        <f t="shared" si="1"/>
        <v>48.579356199014434</v>
      </c>
      <c r="J42" s="82"/>
    </row>
    <row r="43" spans="1:10" ht="18.75">
      <c r="A43" s="20" t="s">
        <v>65</v>
      </c>
      <c r="B43" s="67">
        <v>137704727.78000003</v>
      </c>
      <c r="C43" s="66">
        <v>58648225.74000004</v>
      </c>
      <c r="D43" s="83">
        <f t="shared" si="3"/>
        <v>-79056502.03999999</v>
      </c>
      <c r="E43" s="84">
        <f t="shared" si="0"/>
        <v>-57.410158180118785</v>
      </c>
      <c r="F43" s="67">
        <v>195381277.38</v>
      </c>
      <c r="G43" s="66">
        <v>44865778.53999999</v>
      </c>
      <c r="H43" s="83">
        <f t="shared" si="5"/>
        <v>-150515498.84</v>
      </c>
      <c r="I43" s="85">
        <f t="shared" si="1"/>
        <v>-77.03680765033599</v>
      </c>
      <c r="J43" s="82"/>
    </row>
    <row r="44" spans="1:10" ht="18.75">
      <c r="A44" s="20" t="s">
        <v>25</v>
      </c>
      <c r="B44" s="67">
        <v>116347448.98000002</v>
      </c>
      <c r="C44" s="66">
        <v>125961547.88999999</v>
      </c>
      <c r="D44" s="83">
        <f t="shared" si="3"/>
        <v>9614098.909999967</v>
      </c>
      <c r="E44" s="84">
        <f t="shared" si="0"/>
        <v>8.263265756391975</v>
      </c>
      <c r="F44" s="67">
        <v>128641210.67000002</v>
      </c>
      <c r="G44" s="66">
        <v>119588165.18</v>
      </c>
      <c r="H44" s="83">
        <f t="shared" si="5"/>
        <v>-9053045.49000001</v>
      </c>
      <c r="I44" s="85">
        <f t="shared" si="1"/>
        <v>-7.037438036263165</v>
      </c>
      <c r="J44" s="82"/>
    </row>
    <row r="45" spans="1:10" ht="18.75">
      <c r="A45" s="20" t="s">
        <v>15</v>
      </c>
      <c r="B45" s="67">
        <v>411811764.49</v>
      </c>
      <c r="C45" s="66">
        <v>212092546.1199999</v>
      </c>
      <c r="D45" s="83">
        <f t="shared" si="3"/>
        <v>-199719218.37000012</v>
      </c>
      <c r="E45" s="84">
        <f t="shared" si="0"/>
        <v>-48.4976961785777</v>
      </c>
      <c r="F45" s="67">
        <v>246539596.7399999</v>
      </c>
      <c r="G45" s="66">
        <v>287236120.44000006</v>
      </c>
      <c r="H45" s="83">
        <f t="shared" si="5"/>
        <v>40696523.70000017</v>
      </c>
      <c r="I45" s="85">
        <f t="shared" si="1"/>
        <v>16.507094291599184</v>
      </c>
      <c r="J45" s="82"/>
    </row>
    <row r="46" spans="1:10" ht="21.75" customHeight="1">
      <c r="A46" s="69" t="s">
        <v>91</v>
      </c>
      <c r="B46" s="86">
        <f>+B8+B14+B21+B28+B34+B40</f>
        <v>7386897631.17</v>
      </c>
      <c r="C46" s="86">
        <f>+C8+C14+C21+C28+C34+C40</f>
        <v>6973847397.65</v>
      </c>
      <c r="D46" s="87">
        <f t="shared" si="3"/>
        <v>-413050233.52000046</v>
      </c>
      <c r="E46" s="88">
        <f t="shared" si="0"/>
        <v>-5.591660452651732</v>
      </c>
      <c r="F46" s="86">
        <f>+F8+F14+F21+F28+F34+F40</f>
        <v>7024996570.460001</v>
      </c>
      <c r="G46" s="86">
        <f>+G8+G14+G21+G28+G34+G40</f>
        <v>6496895634.169999</v>
      </c>
      <c r="H46" s="87">
        <f t="shared" si="5"/>
        <v>-528100936.29000187</v>
      </c>
      <c r="I46" s="89">
        <f t="shared" si="1"/>
        <v>-7.517454720343323</v>
      </c>
      <c r="J46" s="82"/>
    </row>
    <row r="47" spans="1:10" ht="17.25">
      <c r="A47" s="71"/>
      <c r="B47" s="90"/>
      <c r="C47" s="90"/>
      <c r="D47" s="90"/>
      <c r="E47" s="91"/>
      <c r="F47" s="90"/>
      <c r="G47" s="90"/>
      <c r="H47" s="90"/>
      <c r="I47" s="90"/>
      <c r="J47" s="82"/>
    </row>
    <row r="48" spans="2:11" ht="18.75"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2:11" ht="18.75"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2:11" ht="18.75"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2:11" ht="18.75"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2:11" ht="18.75"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2:11" ht="18.75"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2:11" ht="18.75"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2:9" ht="18.75">
      <c r="B55" s="66"/>
      <c r="C55" s="66"/>
      <c r="D55" s="66"/>
      <c r="E55" s="66"/>
      <c r="F55" s="66"/>
      <c r="G55" s="66"/>
      <c r="H55" s="66"/>
      <c r="I55" s="66"/>
    </row>
    <row r="56" spans="2:9" ht="18.75">
      <c r="B56" s="66"/>
      <c r="C56" s="66"/>
      <c r="D56" s="66"/>
      <c r="E56" s="66"/>
      <c r="F56" s="66"/>
      <c r="G56" s="66"/>
      <c r="H56" s="66"/>
      <c r="I56" s="66"/>
    </row>
    <row r="57" spans="2:9" ht="18.75">
      <c r="B57" s="66"/>
      <c r="C57" s="66"/>
      <c r="D57" s="66"/>
      <c r="E57" s="66"/>
      <c r="F57" s="66"/>
      <c r="G57" s="66"/>
      <c r="H57" s="66"/>
      <c r="I57" s="66"/>
    </row>
    <row r="58" spans="2:9" ht="18.75">
      <c r="B58" s="66"/>
      <c r="C58" s="66"/>
      <c r="D58" s="66"/>
      <c r="E58" s="66"/>
      <c r="F58" s="66"/>
      <c r="G58" s="66"/>
      <c r="H58" s="66"/>
      <c r="I58" s="66"/>
    </row>
    <row r="59" spans="2:9" ht="18.75">
      <c r="B59" s="66"/>
      <c r="C59" s="66"/>
      <c r="D59" s="66"/>
      <c r="E59" s="66"/>
      <c r="F59" s="66"/>
      <c r="G59" s="66"/>
      <c r="H59" s="66"/>
      <c r="I59" s="66"/>
    </row>
    <row r="60" spans="2:9" ht="18.75">
      <c r="B60" s="66"/>
      <c r="C60" s="66"/>
      <c r="D60" s="66"/>
      <c r="E60" s="66"/>
      <c r="F60" s="66"/>
      <c r="G60" s="66"/>
      <c r="H60" s="66"/>
      <c r="I60" s="66"/>
    </row>
    <row r="61" spans="2:9" ht="18.75">
      <c r="B61" s="66"/>
      <c r="C61" s="66"/>
      <c r="D61" s="66"/>
      <c r="E61" s="66"/>
      <c r="F61" s="66"/>
      <c r="G61" s="66"/>
      <c r="H61" s="66"/>
      <c r="I61" s="66"/>
    </row>
    <row r="62" spans="2:9" ht="18.75">
      <c r="B62" s="66"/>
      <c r="C62" s="66"/>
      <c r="D62" s="66"/>
      <c r="E62" s="66"/>
      <c r="F62" s="66"/>
      <c r="G62" s="66"/>
      <c r="H62" s="66"/>
      <c r="I62" s="66"/>
    </row>
    <row r="63" spans="2:9" ht="18.75">
      <c r="B63" s="66"/>
      <c r="C63" s="66"/>
      <c r="D63" s="66"/>
      <c r="E63" s="66"/>
      <c r="F63" s="66"/>
      <c r="G63" s="66"/>
      <c r="H63" s="66"/>
      <c r="I63" s="66"/>
    </row>
    <row r="64" spans="2:9" ht="18.75">
      <c r="B64" s="66"/>
      <c r="C64" s="66"/>
      <c r="D64" s="66"/>
      <c r="E64" s="66"/>
      <c r="F64" s="66"/>
      <c r="G64" s="66"/>
      <c r="H64" s="66"/>
      <c r="I64" s="66"/>
    </row>
  </sheetData>
  <sheetProtection/>
  <mergeCells count="8">
    <mergeCell ref="A1:I1"/>
    <mergeCell ref="A2:I2"/>
    <mergeCell ref="A3:I3"/>
    <mergeCell ref="B5:C5"/>
    <mergeCell ref="B6:C6"/>
    <mergeCell ref="D6:E6"/>
    <mergeCell ref="F6:G6"/>
    <mergeCell ref="H6:I6"/>
  </mergeCells>
  <printOptions horizontalCentered="1"/>
  <pageMargins left="0.25" right="0.25" top="0.54" bottom="0.75" header="0.3" footer="0.3"/>
  <pageSetup horizontalDpi="600" verticalDpi="600" orientation="landscape" scale="60" r:id="rId2"/>
  <headerFooter alignWithMargins="0">
    <oddFooter>&amp;LPlaneación Estratégica-Sección de Estadística.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60" zoomScaleNormal="60" zoomScaleSheetLayoutView="50" zoomScalePageLayoutView="0" workbookViewId="0" topLeftCell="A1">
      <selection activeCell="A48" sqref="A48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7.7109375" style="1" customWidth="1"/>
    <col min="4" max="4" width="9.8515625" style="1" bestFit="1" customWidth="1"/>
    <col min="5" max="5" width="25.57421875" style="1" customWidth="1"/>
    <col min="6" max="6" width="9.8515625" style="1" bestFit="1" customWidth="1"/>
    <col min="7" max="7" width="24.57421875" style="1" customWidth="1"/>
    <col min="8" max="8" width="9.8515625" style="1" bestFit="1" customWidth="1"/>
    <col min="9" max="9" width="23.8515625" style="1" customWidth="1"/>
    <col min="10" max="10" width="9.8515625" style="1" bestFit="1" customWidth="1"/>
    <col min="11" max="11" width="25.421875" style="1" customWidth="1"/>
    <col min="12" max="12" width="9.8515625" style="1" bestFit="1" customWidth="1"/>
    <col min="13" max="13" width="26.57421875" style="1" customWidth="1"/>
    <col min="14" max="14" width="9.8515625" style="1" bestFit="1" customWidth="1"/>
    <col min="15" max="15" width="26.140625" style="1" customWidth="1"/>
    <col min="16" max="16384" width="20.7109375" style="1" customWidth="1"/>
  </cols>
  <sheetData>
    <row r="1" spans="1:15" ht="30.75">
      <c r="A1" s="264" t="s">
        <v>141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ht="30.75">
      <c r="A2" s="265" t="s">
        <v>234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30.75">
      <c r="A3" s="264" t="s">
        <v>48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3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3" customFormat="1" ht="19.5" customHeight="1">
      <c r="A5" s="162" t="s">
        <v>35</v>
      </c>
      <c r="B5" s="214" t="s">
        <v>0</v>
      </c>
      <c r="C5" s="215"/>
      <c r="D5" s="263" t="s">
        <v>36</v>
      </c>
      <c r="E5" s="263"/>
      <c r="F5" s="263"/>
      <c r="G5" s="263"/>
      <c r="H5" s="263"/>
      <c r="I5" s="263"/>
      <c r="J5" s="263"/>
      <c r="K5" s="263"/>
      <c r="L5" s="214" t="s">
        <v>0</v>
      </c>
      <c r="M5" s="215"/>
      <c r="N5" s="214" t="s">
        <v>0</v>
      </c>
      <c r="O5" s="214"/>
    </row>
    <row r="6" spans="1:15" s="3" customFormat="1" ht="25.5" customHeight="1">
      <c r="A6" s="195" t="s">
        <v>37</v>
      </c>
      <c r="B6" s="262" t="s">
        <v>38</v>
      </c>
      <c r="C6" s="262"/>
      <c r="D6" s="262" t="s">
        <v>39</v>
      </c>
      <c r="E6" s="262"/>
      <c r="F6" s="262" t="s">
        <v>40</v>
      </c>
      <c r="G6" s="262"/>
      <c r="H6" s="262" t="s">
        <v>138</v>
      </c>
      <c r="I6" s="262"/>
      <c r="J6" s="262" t="s">
        <v>41</v>
      </c>
      <c r="K6" s="262"/>
      <c r="L6" s="262" t="s">
        <v>42</v>
      </c>
      <c r="M6" s="262"/>
      <c r="N6" s="262" t="s">
        <v>43</v>
      </c>
      <c r="O6" s="262"/>
    </row>
    <row r="7" spans="1:15" s="3" customFormat="1" ht="19.5" customHeight="1">
      <c r="A7" s="162" t="s">
        <v>44</v>
      </c>
      <c r="B7" s="162" t="s">
        <v>45</v>
      </c>
      <c r="C7" s="162" t="s">
        <v>46</v>
      </c>
      <c r="D7" s="162" t="s">
        <v>45</v>
      </c>
      <c r="E7" s="162" t="s">
        <v>46</v>
      </c>
      <c r="F7" s="162" t="s">
        <v>45</v>
      </c>
      <c r="G7" s="162" t="s">
        <v>46</v>
      </c>
      <c r="H7" s="162" t="s">
        <v>45</v>
      </c>
      <c r="I7" s="162" t="s">
        <v>46</v>
      </c>
      <c r="J7" s="162" t="s">
        <v>45</v>
      </c>
      <c r="K7" s="162" t="s">
        <v>46</v>
      </c>
      <c r="L7" s="162" t="s">
        <v>45</v>
      </c>
      <c r="M7" s="162" t="s">
        <v>46</v>
      </c>
      <c r="N7" s="162" t="s">
        <v>45</v>
      </c>
      <c r="O7" s="162" t="s">
        <v>46</v>
      </c>
    </row>
    <row r="8" spans="1:15" s="3" customFormat="1" ht="24.75" customHeight="1">
      <c r="A8" s="4" t="s">
        <v>1</v>
      </c>
      <c r="B8" s="5">
        <v>389</v>
      </c>
      <c r="C8" s="5">
        <v>839036677</v>
      </c>
      <c r="D8" s="5">
        <v>173</v>
      </c>
      <c r="E8" s="5">
        <v>302407172.85</v>
      </c>
      <c r="F8" s="5">
        <v>34</v>
      </c>
      <c r="G8" s="5">
        <v>77882000</v>
      </c>
      <c r="H8" s="5">
        <v>4</v>
      </c>
      <c r="I8" s="5">
        <v>11800000</v>
      </c>
      <c r="J8" s="5">
        <v>2</v>
      </c>
      <c r="K8" s="5">
        <v>545790</v>
      </c>
      <c r="L8" s="5">
        <v>318</v>
      </c>
      <c r="M8" s="5">
        <v>246380070.99</v>
      </c>
      <c r="N8" s="5">
        <f>SUM(N9:N13)</f>
        <v>920</v>
      </c>
      <c r="O8" s="5">
        <f>SUM(O9:O13)</f>
        <v>1478051710.8400002</v>
      </c>
    </row>
    <row r="9" spans="1:15" ht="24.75" customHeight="1">
      <c r="A9" s="6" t="s">
        <v>2</v>
      </c>
      <c r="B9" s="7">
        <v>24</v>
      </c>
      <c r="C9" s="7">
        <v>302392680</v>
      </c>
      <c r="D9" s="7">
        <v>8</v>
      </c>
      <c r="E9" s="7">
        <v>72736997.85</v>
      </c>
      <c r="F9" s="7">
        <v>14</v>
      </c>
      <c r="G9" s="7">
        <v>42882000</v>
      </c>
      <c r="H9" s="7">
        <v>0</v>
      </c>
      <c r="I9" s="7">
        <v>0</v>
      </c>
      <c r="J9" s="7">
        <v>1</v>
      </c>
      <c r="K9" s="7">
        <v>245790</v>
      </c>
      <c r="L9" s="7">
        <v>230</v>
      </c>
      <c r="M9" s="7">
        <v>166517972.59</v>
      </c>
      <c r="N9" s="7">
        <f aca="true" t="shared" si="0" ref="N9:N45">B9+D9+F9+H9+J9+L9</f>
        <v>277</v>
      </c>
      <c r="O9" s="7">
        <f aca="true" t="shared" si="1" ref="O9:O45">C9++E9+G9+I9+K9+M9</f>
        <v>584775440.44</v>
      </c>
    </row>
    <row r="10" spans="1:15" ht="24.75" customHeight="1">
      <c r="A10" s="6" t="s">
        <v>49</v>
      </c>
      <c r="B10" s="7">
        <v>55</v>
      </c>
      <c r="C10" s="7">
        <v>57062000</v>
      </c>
      <c r="D10" s="7">
        <v>25</v>
      </c>
      <c r="E10" s="7">
        <v>31894000</v>
      </c>
      <c r="F10" s="7">
        <v>1</v>
      </c>
      <c r="G10" s="7">
        <v>1300000</v>
      </c>
      <c r="H10" s="7">
        <v>0</v>
      </c>
      <c r="I10" s="7">
        <v>0</v>
      </c>
      <c r="J10" s="7">
        <v>0</v>
      </c>
      <c r="K10" s="7">
        <v>0</v>
      </c>
      <c r="L10" s="7">
        <v>26</v>
      </c>
      <c r="M10" s="7">
        <v>23874729.4</v>
      </c>
      <c r="N10" s="7">
        <f t="shared" si="0"/>
        <v>107</v>
      </c>
      <c r="O10" s="7">
        <f t="shared" si="1"/>
        <v>114130729.4</v>
      </c>
    </row>
    <row r="11" spans="1:15" ht="24.75" customHeight="1">
      <c r="A11" s="6" t="s">
        <v>5</v>
      </c>
      <c r="B11" s="7">
        <v>27</v>
      </c>
      <c r="C11" s="7">
        <v>7888000</v>
      </c>
      <c r="D11" s="7">
        <v>51</v>
      </c>
      <c r="E11" s="7">
        <v>91155300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15</v>
      </c>
      <c r="M11" s="7">
        <v>8052300</v>
      </c>
      <c r="N11" s="7">
        <f t="shared" si="0"/>
        <v>93</v>
      </c>
      <c r="O11" s="7">
        <f t="shared" si="1"/>
        <v>107095600</v>
      </c>
    </row>
    <row r="12" spans="1:15" ht="24.75" customHeight="1">
      <c r="A12" s="6" t="s">
        <v>4</v>
      </c>
      <c r="B12" s="7">
        <v>143</v>
      </c>
      <c r="C12" s="7">
        <v>205612726</v>
      </c>
      <c r="D12" s="7">
        <v>21</v>
      </c>
      <c r="E12" s="7">
        <v>32581875</v>
      </c>
      <c r="F12" s="7">
        <v>2</v>
      </c>
      <c r="G12" s="7">
        <v>2100000</v>
      </c>
      <c r="H12" s="7">
        <v>0</v>
      </c>
      <c r="I12" s="7">
        <v>0</v>
      </c>
      <c r="J12" s="7">
        <v>1</v>
      </c>
      <c r="K12" s="7">
        <v>300000</v>
      </c>
      <c r="L12" s="7">
        <v>13</v>
      </c>
      <c r="M12" s="7">
        <v>23970400</v>
      </c>
      <c r="N12" s="7">
        <f t="shared" si="0"/>
        <v>180</v>
      </c>
      <c r="O12" s="7">
        <f t="shared" si="1"/>
        <v>264565001</v>
      </c>
    </row>
    <row r="13" spans="1:15" ht="24.75" customHeight="1">
      <c r="A13" s="6" t="s">
        <v>3</v>
      </c>
      <c r="B13" s="7">
        <v>140</v>
      </c>
      <c r="C13" s="7">
        <v>266081271</v>
      </c>
      <c r="D13" s="7">
        <v>68</v>
      </c>
      <c r="E13" s="7">
        <v>74039000</v>
      </c>
      <c r="F13" s="7">
        <v>17</v>
      </c>
      <c r="G13" s="7">
        <v>31600000</v>
      </c>
      <c r="H13" s="7">
        <v>4</v>
      </c>
      <c r="I13" s="7">
        <v>11800000</v>
      </c>
      <c r="J13" s="7">
        <v>0</v>
      </c>
      <c r="K13" s="7">
        <v>0</v>
      </c>
      <c r="L13" s="7">
        <v>34</v>
      </c>
      <c r="M13" s="7">
        <v>23964669</v>
      </c>
      <c r="N13" s="7">
        <f t="shared" si="0"/>
        <v>263</v>
      </c>
      <c r="O13" s="7">
        <f t="shared" si="1"/>
        <v>407484940</v>
      </c>
    </row>
    <row r="14" spans="1:15" ht="24.75" customHeight="1">
      <c r="A14" s="4" t="s">
        <v>6</v>
      </c>
      <c r="B14" s="5">
        <v>818</v>
      </c>
      <c r="C14" s="5">
        <v>749521129.69</v>
      </c>
      <c r="D14" s="5">
        <v>88</v>
      </c>
      <c r="E14" s="5">
        <v>82402958.08</v>
      </c>
      <c r="F14" s="5">
        <v>30</v>
      </c>
      <c r="G14" s="5">
        <v>50924984</v>
      </c>
      <c r="H14" s="5">
        <v>2</v>
      </c>
      <c r="I14" s="5">
        <v>1000000</v>
      </c>
      <c r="J14" s="5">
        <v>2</v>
      </c>
      <c r="K14" s="5">
        <v>834770</v>
      </c>
      <c r="L14" s="5">
        <v>257</v>
      </c>
      <c r="M14" s="5">
        <v>128805949.47</v>
      </c>
      <c r="N14" s="5">
        <f>SUM(N15:N20)</f>
        <v>1197</v>
      </c>
      <c r="O14" s="5">
        <f>SUM(O15:O20)</f>
        <v>1013489791.2399999</v>
      </c>
    </row>
    <row r="15" spans="1:15" ht="24.75" customHeight="1">
      <c r="A15" s="6" t="s">
        <v>9</v>
      </c>
      <c r="B15" s="7">
        <v>99</v>
      </c>
      <c r="C15" s="7">
        <v>52939933</v>
      </c>
      <c r="D15" s="7">
        <v>10</v>
      </c>
      <c r="E15" s="7">
        <v>31639918.080000002</v>
      </c>
      <c r="F15" s="7">
        <v>4</v>
      </c>
      <c r="G15" s="7">
        <v>6700000</v>
      </c>
      <c r="H15" s="7">
        <v>0</v>
      </c>
      <c r="I15" s="7">
        <v>0</v>
      </c>
      <c r="J15" s="7">
        <v>0</v>
      </c>
      <c r="K15" s="7">
        <v>0</v>
      </c>
      <c r="L15" s="7">
        <v>18</v>
      </c>
      <c r="M15" s="7">
        <v>27509125.740000002</v>
      </c>
      <c r="N15" s="7">
        <f t="shared" si="0"/>
        <v>131</v>
      </c>
      <c r="O15" s="7">
        <f t="shared" si="1"/>
        <v>118788976.82</v>
      </c>
    </row>
    <row r="16" spans="1:15" ht="24.75" customHeight="1">
      <c r="A16" s="6" t="s">
        <v>34</v>
      </c>
      <c r="B16" s="7">
        <v>79</v>
      </c>
      <c r="C16" s="7">
        <v>158566251</v>
      </c>
      <c r="D16" s="7">
        <v>11</v>
      </c>
      <c r="E16" s="7">
        <v>15786440</v>
      </c>
      <c r="F16" s="7">
        <v>9</v>
      </c>
      <c r="G16" s="7">
        <v>16900000</v>
      </c>
      <c r="H16" s="7">
        <v>2</v>
      </c>
      <c r="I16" s="7">
        <v>1000000</v>
      </c>
      <c r="J16" s="7">
        <v>0</v>
      </c>
      <c r="K16" s="7">
        <v>0</v>
      </c>
      <c r="L16" s="7">
        <v>27</v>
      </c>
      <c r="M16" s="7">
        <v>9558465</v>
      </c>
      <c r="N16" s="7">
        <f t="shared" si="0"/>
        <v>128</v>
      </c>
      <c r="O16" s="7">
        <f t="shared" si="1"/>
        <v>201811156</v>
      </c>
    </row>
    <row r="17" spans="1:15" ht="24.75" customHeight="1">
      <c r="A17" s="6" t="s">
        <v>11</v>
      </c>
      <c r="B17" s="7">
        <v>67</v>
      </c>
      <c r="C17" s="7">
        <v>47582840</v>
      </c>
      <c r="D17" s="7">
        <v>18</v>
      </c>
      <c r="E17" s="7">
        <v>6800000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350000</v>
      </c>
      <c r="L17" s="7">
        <v>127</v>
      </c>
      <c r="M17" s="7">
        <v>39609200.39</v>
      </c>
      <c r="N17" s="7">
        <f t="shared" si="0"/>
        <v>213</v>
      </c>
      <c r="O17" s="7">
        <f t="shared" si="1"/>
        <v>94342040.39</v>
      </c>
    </row>
    <row r="18" spans="1:15" ht="24.75" customHeight="1">
      <c r="A18" s="6" t="s">
        <v>10</v>
      </c>
      <c r="B18" s="7">
        <v>115</v>
      </c>
      <c r="C18" s="7">
        <v>75365401</v>
      </c>
      <c r="D18" s="7">
        <v>5</v>
      </c>
      <c r="E18" s="7">
        <v>2100000</v>
      </c>
      <c r="F18" s="7">
        <v>4</v>
      </c>
      <c r="G18" s="7">
        <v>5000000</v>
      </c>
      <c r="H18" s="7">
        <v>0</v>
      </c>
      <c r="I18" s="7">
        <v>0</v>
      </c>
      <c r="J18" s="7">
        <v>0</v>
      </c>
      <c r="K18" s="7">
        <v>0</v>
      </c>
      <c r="L18" s="7">
        <v>40</v>
      </c>
      <c r="M18" s="7">
        <v>19019558.54</v>
      </c>
      <c r="N18" s="7">
        <f t="shared" si="0"/>
        <v>164</v>
      </c>
      <c r="O18" s="7">
        <f t="shared" si="1"/>
        <v>101484959.53999999</v>
      </c>
    </row>
    <row r="19" spans="1:15" ht="24.75" customHeight="1">
      <c r="A19" s="6" t="s">
        <v>89</v>
      </c>
      <c r="B19" s="7">
        <v>388</v>
      </c>
      <c r="C19" s="7">
        <v>364828847.02</v>
      </c>
      <c r="D19" s="7">
        <v>18</v>
      </c>
      <c r="E19" s="7">
        <v>16641600</v>
      </c>
      <c r="F19" s="7">
        <v>8</v>
      </c>
      <c r="G19" s="7">
        <v>15239500</v>
      </c>
      <c r="H19" s="7">
        <v>0</v>
      </c>
      <c r="I19" s="7">
        <v>0</v>
      </c>
      <c r="J19" s="7">
        <v>1</v>
      </c>
      <c r="K19" s="7">
        <v>484770</v>
      </c>
      <c r="L19" s="7">
        <v>21</v>
      </c>
      <c r="M19" s="7">
        <v>5284899.8</v>
      </c>
      <c r="N19" s="7">
        <f t="shared" si="0"/>
        <v>436</v>
      </c>
      <c r="O19" s="7">
        <f t="shared" si="1"/>
        <v>402479616.82</v>
      </c>
    </row>
    <row r="20" spans="1:15" ht="24.75" customHeight="1">
      <c r="A20" s="6" t="s">
        <v>12</v>
      </c>
      <c r="B20" s="7">
        <v>70</v>
      </c>
      <c r="C20" s="7">
        <v>50237857.67</v>
      </c>
      <c r="D20" s="7">
        <v>26</v>
      </c>
      <c r="E20" s="7">
        <v>9435000</v>
      </c>
      <c r="F20" s="7">
        <v>5</v>
      </c>
      <c r="G20" s="7">
        <v>7085484</v>
      </c>
      <c r="H20" s="7">
        <v>0</v>
      </c>
      <c r="I20" s="7">
        <v>0</v>
      </c>
      <c r="J20" s="7">
        <v>0</v>
      </c>
      <c r="K20" s="7">
        <v>0</v>
      </c>
      <c r="L20" s="7">
        <v>24</v>
      </c>
      <c r="M20" s="7">
        <v>27824700</v>
      </c>
      <c r="N20" s="7">
        <f t="shared" si="0"/>
        <v>125</v>
      </c>
      <c r="O20" s="7">
        <f t="shared" si="1"/>
        <v>94583041.67</v>
      </c>
    </row>
    <row r="21" spans="1:15" ht="24.75" customHeight="1">
      <c r="A21" s="4" t="s">
        <v>13</v>
      </c>
      <c r="B21" s="5">
        <v>847</v>
      </c>
      <c r="C21" s="5">
        <v>1164066884.69</v>
      </c>
      <c r="D21" s="5">
        <v>89</v>
      </c>
      <c r="E21" s="5">
        <v>102929000</v>
      </c>
      <c r="F21" s="5">
        <v>14</v>
      </c>
      <c r="G21" s="5">
        <v>12750000</v>
      </c>
      <c r="H21" s="5">
        <v>8</v>
      </c>
      <c r="I21" s="5">
        <v>7465000</v>
      </c>
      <c r="J21" s="5">
        <v>9</v>
      </c>
      <c r="K21" s="5">
        <v>2330000</v>
      </c>
      <c r="L21" s="5">
        <v>130</v>
      </c>
      <c r="M21" s="5">
        <v>47839546.24</v>
      </c>
      <c r="N21" s="5">
        <f>SUM(N22:N27)</f>
        <v>1097</v>
      </c>
      <c r="O21" s="5">
        <f>SUM(O22:O27)</f>
        <v>1337380430.93</v>
      </c>
    </row>
    <row r="22" spans="1:15" ht="24.75" customHeight="1">
      <c r="A22" s="6" t="s">
        <v>19</v>
      </c>
      <c r="B22" s="7">
        <v>234</v>
      </c>
      <c r="C22" s="7">
        <v>269159150</v>
      </c>
      <c r="D22" s="7">
        <v>11</v>
      </c>
      <c r="E22" s="7">
        <v>15000000</v>
      </c>
      <c r="F22" s="7">
        <v>1</v>
      </c>
      <c r="G22" s="7">
        <v>800000</v>
      </c>
      <c r="H22" s="7">
        <v>2</v>
      </c>
      <c r="I22" s="7">
        <v>5700000</v>
      </c>
      <c r="J22" s="7">
        <v>0</v>
      </c>
      <c r="K22" s="7">
        <v>0</v>
      </c>
      <c r="L22" s="7">
        <v>8</v>
      </c>
      <c r="M22" s="7">
        <v>1213000</v>
      </c>
      <c r="N22" s="7">
        <f t="shared" si="0"/>
        <v>256</v>
      </c>
      <c r="O22" s="7">
        <f t="shared" si="1"/>
        <v>291872150</v>
      </c>
    </row>
    <row r="23" spans="1:15" ht="24.75" customHeight="1">
      <c r="A23" s="6" t="s">
        <v>17</v>
      </c>
      <c r="B23" s="7">
        <v>146</v>
      </c>
      <c r="C23" s="7">
        <v>118791423.69</v>
      </c>
      <c r="D23" s="7">
        <v>15</v>
      </c>
      <c r="E23" s="7">
        <v>11572000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12</v>
      </c>
      <c r="M23" s="7">
        <v>3024500</v>
      </c>
      <c r="N23" s="7">
        <f t="shared" si="0"/>
        <v>173</v>
      </c>
      <c r="O23" s="7">
        <f t="shared" si="1"/>
        <v>133387923.69</v>
      </c>
    </row>
    <row r="24" spans="1:15" ht="24.75" customHeight="1">
      <c r="A24" s="6" t="s">
        <v>18</v>
      </c>
      <c r="B24" s="7">
        <v>55</v>
      </c>
      <c r="C24" s="7">
        <v>21120000</v>
      </c>
      <c r="D24" s="7">
        <v>10</v>
      </c>
      <c r="E24" s="7">
        <v>8500000</v>
      </c>
      <c r="F24" s="7">
        <v>0</v>
      </c>
      <c r="G24" s="7">
        <v>0</v>
      </c>
      <c r="H24" s="7">
        <v>5</v>
      </c>
      <c r="I24" s="7">
        <v>1015000</v>
      </c>
      <c r="J24" s="7">
        <v>0</v>
      </c>
      <c r="K24" s="7">
        <v>0</v>
      </c>
      <c r="L24" s="7">
        <v>49</v>
      </c>
      <c r="M24" s="7">
        <v>21562610.240000002</v>
      </c>
      <c r="N24" s="7">
        <f t="shared" si="0"/>
        <v>119</v>
      </c>
      <c r="O24" s="7">
        <f t="shared" si="1"/>
        <v>52197610.24</v>
      </c>
    </row>
    <row r="25" spans="1:15" ht="24.75" customHeight="1">
      <c r="A25" s="6" t="s">
        <v>64</v>
      </c>
      <c r="B25" s="7">
        <v>95</v>
      </c>
      <c r="C25" s="7">
        <v>55354555</v>
      </c>
      <c r="D25" s="7">
        <v>40</v>
      </c>
      <c r="E25" s="7">
        <v>52173800</v>
      </c>
      <c r="F25" s="7">
        <v>3</v>
      </c>
      <c r="G25" s="7">
        <v>2300000</v>
      </c>
      <c r="H25" s="7">
        <v>0</v>
      </c>
      <c r="I25" s="7">
        <v>0</v>
      </c>
      <c r="J25" s="7">
        <v>7</v>
      </c>
      <c r="K25" s="7">
        <v>1730000</v>
      </c>
      <c r="L25" s="7">
        <v>18</v>
      </c>
      <c r="M25" s="7">
        <v>9731000</v>
      </c>
      <c r="N25" s="7">
        <f t="shared" si="0"/>
        <v>163</v>
      </c>
      <c r="O25" s="7">
        <f t="shared" si="1"/>
        <v>121289355</v>
      </c>
    </row>
    <row r="26" spans="1:15" ht="24.75" customHeight="1">
      <c r="A26" s="6" t="s">
        <v>16</v>
      </c>
      <c r="B26" s="7">
        <v>142</v>
      </c>
      <c r="C26" s="7">
        <v>81168829</v>
      </c>
      <c r="D26" s="7">
        <v>7</v>
      </c>
      <c r="E26" s="7">
        <v>10583200</v>
      </c>
      <c r="F26" s="7">
        <v>6</v>
      </c>
      <c r="G26" s="7">
        <v>5300000</v>
      </c>
      <c r="H26" s="7">
        <v>1</v>
      </c>
      <c r="I26" s="7">
        <v>750000</v>
      </c>
      <c r="J26" s="7">
        <v>1</v>
      </c>
      <c r="K26" s="7">
        <v>300000</v>
      </c>
      <c r="L26" s="7">
        <v>26</v>
      </c>
      <c r="M26" s="7">
        <v>7542850</v>
      </c>
      <c r="N26" s="7">
        <f t="shared" si="0"/>
        <v>183</v>
      </c>
      <c r="O26" s="7">
        <f t="shared" si="1"/>
        <v>105644879</v>
      </c>
    </row>
    <row r="27" spans="1:15" ht="24.75" customHeight="1">
      <c r="A27" s="6" t="s">
        <v>14</v>
      </c>
      <c r="B27" s="7">
        <v>175</v>
      </c>
      <c r="C27" s="7">
        <v>618472927</v>
      </c>
      <c r="D27" s="7">
        <v>6</v>
      </c>
      <c r="E27" s="7">
        <v>5100000</v>
      </c>
      <c r="F27" s="7">
        <v>4</v>
      </c>
      <c r="G27" s="7">
        <v>4350000</v>
      </c>
      <c r="H27" s="7">
        <v>0</v>
      </c>
      <c r="I27" s="7">
        <v>0</v>
      </c>
      <c r="J27" s="7">
        <v>1</v>
      </c>
      <c r="K27" s="7">
        <v>300000</v>
      </c>
      <c r="L27" s="7">
        <v>17</v>
      </c>
      <c r="M27" s="7">
        <v>4765586</v>
      </c>
      <c r="N27" s="7">
        <f t="shared" si="0"/>
        <v>203</v>
      </c>
      <c r="O27" s="7">
        <f t="shared" si="1"/>
        <v>632988513</v>
      </c>
    </row>
    <row r="28" spans="1:15" ht="24.75" customHeight="1">
      <c r="A28" s="4" t="s">
        <v>21</v>
      </c>
      <c r="B28" s="5">
        <v>657</v>
      </c>
      <c r="C28" s="5">
        <v>1267885762.04</v>
      </c>
      <c r="D28" s="5">
        <v>49</v>
      </c>
      <c r="E28" s="5">
        <v>97246417</v>
      </c>
      <c r="F28" s="5">
        <v>113</v>
      </c>
      <c r="G28" s="5">
        <v>167414153</v>
      </c>
      <c r="H28" s="5">
        <v>4</v>
      </c>
      <c r="I28" s="5">
        <v>12400000</v>
      </c>
      <c r="J28" s="5">
        <v>3</v>
      </c>
      <c r="K28" s="5">
        <v>1923613</v>
      </c>
      <c r="L28" s="5">
        <v>92</v>
      </c>
      <c r="M28" s="5">
        <v>112656617.34</v>
      </c>
      <c r="N28" s="5">
        <f>SUM(N29:N33)</f>
        <v>918</v>
      </c>
      <c r="O28" s="5">
        <f>SUM(O29:O33)</f>
        <v>1659526562.3799999</v>
      </c>
    </row>
    <row r="29" spans="1:15" ht="24.75" customHeight="1">
      <c r="A29" s="6" t="s">
        <v>27</v>
      </c>
      <c r="B29" s="7">
        <v>59</v>
      </c>
      <c r="C29" s="7">
        <v>346922617.52</v>
      </c>
      <c r="D29" s="7">
        <v>19</v>
      </c>
      <c r="E29" s="7">
        <v>21450000</v>
      </c>
      <c r="F29" s="7">
        <v>25</v>
      </c>
      <c r="G29" s="7">
        <v>28541000</v>
      </c>
      <c r="H29" s="7">
        <v>2</v>
      </c>
      <c r="I29" s="7">
        <v>10300000</v>
      </c>
      <c r="J29" s="7">
        <v>0</v>
      </c>
      <c r="K29" s="7">
        <v>0</v>
      </c>
      <c r="L29" s="7">
        <v>29</v>
      </c>
      <c r="M29" s="7">
        <v>26078438.34</v>
      </c>
      <c r="N29" s="7">
        <f t="shared" si="0"/>
        <v>134</v>
      </c>
      <c r="O29" s="7">
        <f t="shared" si="1"/>
        <v>433292055.85999995</v>
      </c>
    </row>
    <row r="30" spans="1:15" ht="24.75" customHeight="1">
      <c r="A30" s="6" t="s">
        <v>26</v>
      </c>
      <c r="B30" s="7">
        <v>57</v>
      </c>
      <c r="C30" s="7">
        <v>101604000</v>
      </c>
      <c r="D30" s="7">
        <v>14</v>
      </c>
      <c r="E30" s="7">
        <v>11979107</v>
      </c>
      <c r="F30" s="7">
        <v>61</v>
      </c>
      <c r="G30" s="7">
        <v>115105000</v>
      </c>
      <c r="H30" s="7">
        <v>0</v>
      </c>
      <c r="I30" s="7">
        <v>0</v>
      </c>
      <c r="J30" s="7">
        <v>0</v>
      </c>
      <c r="K30" s="7">
        <v>0</v>
      </c>
      <c r="L30" s="7">
        <v>20</v>
      </c>
      <c r="M30" s="7">
        <v>71917137</v>
      </c>
      <c r="N30" s="7">
        <f t="shared" si="0"/>
        <v>152</v>
      </c>
      <c r="O30" s="7">
        <f t="shared" si="1"/>
        <v>300605244</v>
      </c>
    </row>
    <row r="31" spans="1:15" ht="24.75" customHeight="1">
      <c r="A31" s="6" t="s">
        <v>31</v>
      </c>
      <c r="B31" s="7">
        <v>45</v>
      </c>
      <c r="C31" s="7">
        <v>44639586.519999996</v>
      </c>
      <c r="D31" s="7">
        <v>12</v>
      </c>
      <c r="E31" s="7">
        <v>7917310</v>
      </c>
      <c r="F31" s="7">
        <v>5</v>
      </c>
      <c r="G31" s="7">
        <v>3244153</v>
      </c>
      <c r="H31" s="7">
        <v>0</v>
      </c>
      <c r="I31" s="7">
        <v>0</v>
      </c>
      <c r="J31" s="7">
        <v>2</v>
      </c>
      <c r="K31" s="7">
        <v>1223613</v>
      </c>
      <c r="L31" s="7">
        <v>10</v>
      </c>
      <c r="M31" s="7">
        <v>2205163</v>
      </c>
      <c r="N31" s="7">
        <f t="shared" si="0"/>
        <v>74</v>
      </c>
      <c r="O31" s="7">
        <f t="shared" si="1"/>
        <v>59229825.519999996</v>
      </c>
    </row>
    <row r="32" spans="1:15" ht="24.75" customHeight="1">
      <c r="A32" s="6" t="s">
        <v>24</v>
      </c>
      <c r="B32" s="7">
        <v>345</v>
      </c>
      <c r="C32" s="7">
        <v>344924660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11</v>
      </c>
      <c r="M32" s="7">
        <v>4025000</v>
      </c>
      <c r="N32" s="7">
        <f t="shared" si="0"/>
        <v>356</v>
      </c>
      <c r="O32" s="7">
        <f t="shared" si="1"/>
        <v>348949660</v>
      </c>
    </row>
    <row r="33" spans="1:15" ht="24.75" customHeight="1">
      <c r="A33" s="6" t="s">
        <v>22</v>
      </c>
      <c r="B33" s="7">
        <v>151</v>
      </c>
      <c r="C33" s="7">
        <v>429794898</v>
      </c>
      <c r="D33" s="7">
        <v>4</v>
      </c>
      <c r="E33" s="7">
        <v>55900000</v>
      </c>
      <c r="F33" s="7">
        <v>22</v>
      </c>
      <c r="G33" s="7">
        <v>20524000</v>
      </c>
      <c r="H33" s="7">
        <v>2</v>
      </c>
      <c r="I33" s="7">
        <v>2100000</v>
      </c>
      <c r="J33" s="7">
        <v>1</v>
      </c>
      <c r="K33" s="7">
        <v>700000</v>
      </c>
      <c r="L33" s="7">
        <v>22</v>
      </c>
      <c r="M33" s="7">
        <v>8430879</v>
      </c>
      <c r="N33" s="7">
        <f t="shared" si="0"/>
        <v>202</v>
      </c>
      <c r="O33" s="7">
        <f t="shared" si="1"/>
        <v>517449777</v>
      </c>
    </row>
    <row r="34" spans="1:15" ht="24.75" customHeight="1">
      <c r="A34" s="4" t="s">
        <v>28</v>
      </c>
      <c r="B34" s="5">
        <v>377</v>
      </c>
      <c r="C34" s="5">
        <v>674632509.3</v>
      </c>
      <c r="D34" s="5">
        <v>223</v>
      </c>
      <c r="E34" s="5">
        <v>150993276</v>
      </c>
      <c r="F34" s="5">
        <v>35</v>
      </c>
      <c r="G34" s="5">
        <v>37500000</v>
      </c>
      <c r="H34" s="5">
        <v>3</v>
      </c>
      <c r="I34" s="5">
        <v>4036000</v>
      </c>
      <c r="J34" s="5">
        <v>5</v>
      </c>
      <c r="K34" s="5">
        <v>1385000</v>
      </c>
      <c r="L34" s="5">
        <v>144</v>
      </c>
      <c r="M34" s="5">
        <v>52113024</v>
      </c>
      <c r="N34" s="5">
        <f>SUM(N35:N39)</f>
        <v>787</v>
      </c>
      <c r="O34" s="5">
        <f>SUM(O35:O39)</f>
        <v>920659809.3</v>
      </c>
    </row>
    <row r="35" spans="1:15" ht="24.75" customHeight="1">
      <c r="A35" s="6" t="s">
        <v>29</v>
      </c>
      <c r="B35" s="7">
        <v>58</v>
      </c>
      <c r="C35" s="7">
        <v>41483887.300000004</v>
      </c>
      <c r="D35" s="7">
        <v>63</v>
      </c>
      <c r="E35" s="7">
        <v>50605000</v>
      </c>
      <c r="F35" s="7">
        <v>4</v>
      </c>
      <c r="G35" s="7">
        <v>7100000</v>
      </c>
      <c r="H35" s="7">
        <v>1</v>
      </c>
      <c r="I35" s="7">
        <v>600000</v>
      </c>
      <c r="J35" s="7">
        <v>0</v>
      </c>
      <c r="K35" s="7">
        <v>0</v>
      </c>
      <c r="L35" s="7">
        <v>10</v>
      </c>
      <c r="M35" s="7">
        <v>1493500</v>
      </c>
      <c r="N35" s="7">
        <f t="shared" si="0"/>
        <v>136</v>
      </c>
      <c r="O35" s="7">
        <f t="shared" si="1"/>
        <v>101282387.30000001</v>
      </c>
    </row>
    <row r="36" spans="1:15" ht="24.75" customHeight="1">
      <c r="A36" s="6" t="s">
        <v>50</v>
      </c>
      <c r="B36" s="7">
        <v>86</v>
      </c>
      <c r="C36" s="7">
        <v>248558380</v>
      </c>
      <c r="D36" s="7">
        <v>26</v>
      </c>
      <c r="E36" s="7">
        <v>10070000</v>
      </c>
      <c r="F36" s="7">
        <v>1</v>
      </c>
      <c r="G36" s="7">
        <v>600000</v>
      </c>
      <c r="H36" s="7">
        <v>0</v>
      </c>
      <c r="I36" s="7">
        <v>0</v>
      </c>
      <c r="J36" s="7">
        <v>0</v>
      </c>
      <c r="K36" s="7">
        <v>0</v>
      </c>
      <c r="L36" s="7">
        <v>16</v>
      </c>
      <c r="M36" s="7">
        <v>2422050</v>
      </c>
      <c r="N36" s="7">
        <f t="shared" si="0"/>
        <v>129</v>
      </c>
      <c r="O36" s="7">
        <f t="shared" si="1"/>
        <v>261650430</v>
      </c>
    </row>
    <row r="37" spans="1:15" ht="24.75" customHeight="1">
      <c r="A37" s="6" t="s">
        <v>32</v>
      </c>
      <c r="B37" s="7">
        <v>67</v>
      </c>
      <c r="C37" s="7">
        <v>22577000</v>
      </c>
      <c r="D37" s="7">
        <v>64</v>
      </c>
      <c r="E37" s="7">
        <v>52524600</v>
      </c>
      <c r="F37" s="7">
        <v>23</v>
      </c>
      <c r="G37" s="7">
        <v>17500000</v>
      </c>
      <c r="H37" s="7">
        <v>1</v>
      </c>
      <c r="I37" s="7">
        <v>500000</v>
      </c>
      <c r="J37" s="7">
        <v>3</v>
      </c>
      <c r="K37" s="7">
        <v>1085000</v>
      </c>
      <c r="L37" s="7">
        <v>90</v>
      </c>
      <c r="M37" s="7">
        <v>35066388</v>
      </c>
      <c r="N37" s="7">
        <f t="shared" si="0"/>
        <v>248</v>
      </c>
      <c r="O37" s="7">
        <f t="shared" si="1"/>
        <v>129252988</v>
      </c>
    </row>
    <row r="38" spans="1:15" ht="24.75" customHeight="1">
      <c r="A38" s="6" t="s">
        <v>90</v>
      </c>
      <c r="B38" s="7">
        <v>82</v>
      </c>
      <c r="C38" s="7">
        <v>311457242</v>
      </c>
      <c r="D38" s="7">
        <v>21</v>
      </c>
      <c r="E38" s="7">
        <v>10331676</v>
      </c>
      <c r="F38" s="7">
        <v>3</v>
      </c>
      <c r="G38" s="7">
        <v>7500000</v>
      </c>
      <c r="H38" s="7">
        <v>0</v>
      </c>
      <c r="I38" s="7">
        <v>0</v>
      </c>
      <c r="J38" s="7">
        <v>2</v>
      </c>
      <c r="K38" s="7">
        <v>300000</v>
      </c>
      <c r="L38" s="7">
        <v>12</v>
      </c>
      <c r="M38" s="7">
        <v>5399075</v>
      </c>
      <c r="N38" s="7">
        <f t="shared" si="0"/>
        <v>120</v>
      </c>
      <c r="O38" s="7">
        <f t="shared" si="1"/>
        <v>334987993</v>
      </c>
    </row>
    <row r="39" spans="1:15" ht="24.75" customHeight="1">
      <c r="A39" s="6" t="s">
        <v>30</v>
      </c>
      <c r="B39" s="7">
        <v>84</v>
      </c>
      <c r="C39" s="7">
        <v>50556000</v>
      </c>
      <c r="D39" s="7">
        <v>49</v>
      </c>
      <c r="E39" s="7">
        <v>27462000</v>
      </c>
      <c r="F39" s="7">
        <v>4</v>
      </c>
      <c r="G39" s="7">
        <v>4800000</v>
      </c>
      <c r="H39" s="7">
        <v>1</v>
      </c>
      <c r="I39" s="7">
        <v>2936000</v>
      </c>
      <c r="J39" s="7">
        <v>0</v>
      </c>
      <c r="K39" s="7">
        <v>0</v>
      </c>
      <c r="L39" s="7">
        <v>16</v>
      </c>
      <c r="M39" s="7">
        <v>7732011</v>
      </c>
      <c r="N39" s="7">
        <f t="shared" si="0"/>
        <v>154</v>
      </c>
      <c r="O39" s="7">
        <f t="shared" si="1"/>
        <v>93486011</v>
      </c>
    </row>
    <row r="40" spans="1:15" ht="24.75" customHeight="1">
      <c r="A40" s="4" t="s">
        <v>47</v>
      </c>
      <c r="B40" s="5">
        <v>677</v>
      </c>
      <c r="C40" s="5">
        <v>543687116.54</v>
      </c>
      <c r="D40" s="5">
        <v>28</v>
      </c>
      <c r="E40" s="5">
        <v>34036400.480000004</v>
      </c>
      <c r="F40" s="5">
        <v>41</v>
      </c>
      <c r="G40" s="5">
        <v>37981313</v>
      </c>
      <c r="H40" s="5">
        <v>7</v>
      </c>
      <c r="I40" s="5">
        <v>14300000</v>
      </c>
      <c r="J40" s="5">
        <v>1</v>
      </c>
      <c r="K40" s="5">
        <v>272774</v>
      </c>
      <c r="L40" s="5">
        <v>82</v>
      </c>
      <c r="M40" s="5">
        <v>43575228.6</v>
      </c>
      <c r="N40" s="5">
        <f>SUM(N41:N45)</f>
        <v>836</v>
      </c>
      <c r="O40" s="5">
        <f>SUM(O41:O45)</f>
        <v>673852832.62</v>
      </c>
    </row>
    <row r="41" spans="1:15" ht="24.75" customHeight="1">
      <c r="A41" s="6" t="s">
        <v>8</v>
      </c>
      <c r="B41" s="7">
        <v>153</v>
      </c>
      <c r="C41" s="7">
        <v>195803135.54000002</v>
      </c>
      <c r="D41" s="7">
        <v>3</v>
      </c>
      <c r="E41" s="7">
        <v>1416360.48</v>
      </c>
      <c r="F41" s="7">
        <v>1</v>
      </c>
      <c r="G41" s="7">
        <v>800000</v>
      </c>
      <c r="H41" s="7">
        <v>1</v>
      </c>
      <c r="I41" s="7">
        <v>1500000</v>
      </c>
      <c r="J41" s="7">
        <v>1</v>
      </c>
      <c r="K41" s="7">
        <v>272774</v>
      </c>
      <c r="L41" s="7">
        <v>12</v>
      </c>
      <c r="M41" s="7">
        <v>8600000</v>
      </c>
      <c r="N41" s="7">
        <f t="shared" si="0"/>
        <v>171</v>
      </c>
      <c r="O41" s="7">
        <f t="shared" si="1"/>
        <v>208392270.02</v>
      </c>
    </row>
    <row r="42" spans="1:15" ht="24.75" customHeight="1">
      <c r="A42" s="6" t="s">
        <v>23</v>
      </c>
      <c r="B42" s="7">
        <v>67</v>
      </c>
      <c r="C42" s="7">
        <v>35273608</v>
      </c>
      <c r="D42" s="7">
        <v>4</v>
      </c>
      <c r="E42" s="7">
        <v>2700000</v>
      </c>
      <c r="F42" s="7">
        <v>7</v>
      </c>
      <c r="G42" s="7">
        <v>7650000</v>
      </c>
      <c r="H42" s="7">
        <v>6</v>
      </c>
      <c r="I42" s="7">
        <v>12800000</v>
      </c>
      <c r="J42" s="7">
        <v>0</v>
      </c>
      <c r="K42" s="7">
        <v>0</v>
      </c>
      <c r="L42" s="7">
        <v>12</v>
      </c>
      <c r="M42" s="7">
        <v>2762236</v>
      </c>
      <c r="N42" s="7">
        <f t="shared" si="0"/>
        <v>96</v>
      </c>
      <c r="O42" s="7">
        <f t="shared" si="1"/>
        <v>61185844</v>
      </c>
    </row>
    <row r="43" spans="1:15" ht="24.75" customHeight="1">
      <c r="A43" s="6" t="s">
        <v>65</v>
      </c>
      <c r="B43" s="7">
        <v>114</v>
      </c>
      <c r="C43" s="7">
        <v>43435000</v>
      </c>
      <c r="D43" s="7">
        <v>2</v>
      </c>
      <c r="E43" s="7">
        <v>1200000</v>
      </c>
      <c r="F43" s="7">
        <v>1</v>
      </c>
      <c r="G43" s="7">
        <v>1500000</v>
      </c>
      <c r="H43" s="7">
        <v>0</v>
      </c>
      <c r="I43" s="7">
        <v>0</v>
      </c>
      <c r="J43" s="7">
        <v>0</v>
      </c>
      <c r="K43" s="7">
        <v>0</v>
      </c>
      <c r="L43" s="7">
        <v>21</v>
      </c>
      <c r="M43" s="7">
        <v>11543170</v>
      </c>
      <c r="N43" s="7">
        <f t="shared" si="0"/>
        <v>138</v>
      </c>
      <c r="O43" s="7">
        <f t="shared" si="1"/>
        <v>57678170</v>
      </c>
    </row>
    <row r="44" spans="1:15" ht="24.75" customHeight="1">
      <c r="A44" s="6" t="s">
        <v>25</v>
      </c>
      <c r="B44" s="7">
        <v>67</v>
      </c>
      <c r="C44" s="7">
        <v>79237305</v>
      </c>
      <c r="D44" s="7">
        <v>3</v>
      </c>
      <c r="E44" s="7">
        <v>4500000</v>
      </c>
      <c r="F44" s="7">
        <v>30</v>
      </c>
      <c r="G44" s="7">
        <v>26781313</v>
      </c>
      <c r="H44" s="7">
        <v>0</v>
      </c>
      <c r="I44" s="7">
        <v>0</v>
      </c>
      <c r="J44" s="7">
        <v>0</v>
      </c>
      <c r="K44" s="7">
        <v>0</v>
      </c>
      <c r="L44" s="7">
        <v>23</v>
      </c>
      <c r="M44" s="7">
        <v>7907355.890000001</v>
      </c>
      <c r="N44" s="7">
        <f t="shared" si="0"/>
        <v>123</v>
      </c>
      <c r="O44" s="7">
        <f t="shared" si="1"/>
        <v>118425973.89</v>
      </c>
    </row>
    <row r="45" spans="1:15" ht="24.75" customHeight="1">
      <c r="A45" s="6" t="s">
        <v>15</v>
      </c>
      <c r="B45" s="7">
        <v>276</v>
      </c>
      <c r="C45" s="7">
        <v>189938068</v>
      </c>
      <c r="D45" s="7">
        <v>16</v>
      </c>
      <c r="E45" s="7">
        <v>24220040</v>
      </c>
      <c r="F45" s="7">
        <v>2</v>
      </c>
      <c r="G45" s="7">
        <v>1250000</v>
      </c>
      <c r="H45" s="7">
        <v>0</v>
      </c>
      <c r="I45" s="7">
        <v>0</v>
      </c>
      <c r="J45" s="7">
        <v>0</v>
      </c>
      <c r="K45" s="7">
        <v>0</v>
      </c>
      <c r="L45" s="7">
        <v>14</v>
      </c>
      <c r="M45" s="7">
        <v>12762466.71</v>
      </c>
      <c r="N45" s="7">
        <f t="shared" si="0"/>
        <v>308</v>
      </c>
      <c r="O45" s="7">
        <f t="shared" si="1"/>
        <v>228170574.71</v>
      </c>
    </row>
    <row r="46" spans="1:15" ht="24.75" customHeight="1">
      <c r="A46" s="8" t="s">
        <v>91</v>
      </c>
      <c r="B46" s="9">
        <f>B8+B14+B21+B28+B34+B40</f>
        <v>3765</v>
      </c>
      <c r="C46" s="9">
        <f aca="true" t="shared" si="2" ref="C46:O46">C8+C14+C21+C28+C34+C40</f>
        <v>5238830079.26</v>
      </c>
      <c r="D46" s="9">
        <f t="shared" si="2"/>
        <v>650</v>
      </c>
      <c r="E46" s="9">
        <f t="shared" si="2"/>
        <v>770015224.4100001</v>
      </c>
      <c r="F46" s="9">
        <f t="shared" si="2"/>
        <v>267</v>
      </c>
      <c r="G46" s="9">
        <f t="shared" si="2"/>
        <v>384452450</v>
      </c>
      <c r="H46" s="9">
        <f t="shared" si="2"/>
        <v>28</v>
      </c>
      <c r="I46" s="9">
        <f t="shared" si="2"/>
        <v>51001000</v>
      </c>
      <c r="J46" s="9">
        <f t="shared" si="2"/>
        <v>22</v>
      </c>
      <c r="K46" s="9">
        <f t="shared" si="2"/>
        <v>7291947</v>
      </c>
      <c r="L46" s="9">
        <f t="shared" si="2"/>
        <v>1023</v>
      </c>
      <c r="M46" s="9">
        <f t="shared" si="2"/>
        <v>631370436.6400001</v>
      </c>
      <c r="N46" s="9">
        <f t="shared" si="2"/>
        <v>5755</v>
      </c>
      <c r="O46" s="9">
        <f t="shared" si="2"/>
        <v>7082961137.31</v>
      </c>
    </row>
    <row r="49" spans="2:15" ht="19.5" customHeight="1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</sheetData>
  <sheetProtection/>
  <mergeCells count="11">
    <mergeCell ref="B6:C6"/>
    <mergeCell ref="D6:E6"/>
    <mergeCell ref="D5:K5"/>
    <mergeCell ref="N6:O6"/>
    <mergeCell ref="A1:O1"/>
    <mergeCell ref="A2:O2"/>
    <mergeCell ref="A3:O3"/>
    <mergeCell ref="F6:G6"/>
    <mergeCell ref="H6:I6"/>
    <mergeCell ref="J6:K6"/>
    <mergeCell ref="L6:M6"/>
  </mergeCells>
  <printOptions horizontalCentered="1" verticalCentered="1"/>
  <pageMargins left="0.5905511811023623" right="0.5905511811023623" top="0.42" bottom="0.55" header="0.31496062992125984" footer="0.31496062992125984"/>
  <pageSetup fitToHeight="1" fitToWidth="1" horizontalDpi="600" verticalDpi="600" orientation="landscape" paperSize="9" scale="45" r:id="rId2"/>
  <headerFooter alignWithMargins="0">
    <oddFooter>&amp;LPlaneación Estratégica - Sección Estadística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zoomScale="55" zoomScaleNormal="55" zoomScaleSheetLayoutView="50" zoomScalePageLayoutView="0" workbookViewId="0" topLeftCell="A1">
      <selection activeCell="D11" sqref="D11"/>
    </sheetView>
  </sheetViews>
  <sheetFormatPr defaultColWidth="11.421875" defaultRowHeight="30" customHeight="1"/>
  <cols>
    <col min="1" max="1" width="50.57421875" style="37" bestFit="1" customWidth="1"/>
    <col min="2" max="2" width="24.57421875" style="37" customWidth="1"/>
    <col min="3" max="3" width="19.57421875" style="37" bestFit="1" customWidth="1"/>
    <col min="4" max="4" width="18.57421875" style="37" bestFit="1" customWidth="1"/>
    <col min="5" max="5" width="24.57421875" style="37" bestFit="1" customWidth="1"/>
    <col min="6" max="6" width="19.57421875" style="37" bestFit="1" customWidth="1"/>
    <col min="7" max="7" width="18.00390625" style="37" bestFit="1" customWidth="1"/>
    <col min="8" max="8" width="15.7109375" style="37" bestFit="1" customWidth="1"/>
    <col min="9" max="9" width="19.57421875" style="37" bestFit="1" customWidth="1"/>
    <col min="10" max="10" width="23.140625" style="94" bestFit="1" customWidth="1"/>
    <col min="11" max="11" width="27.7109375" style="95" bestFit="1" customWidth="1"/>
    <col min="12" max="12" width="26.421875" style="37" bestFit="1" customWidth="1"/>
    <col min="13" max="13" width="13.421875" style="37" bestFit="1" customWidth="1"/>
    <col min="14" max="14" width="17.7109375" style="37" bestFit="1" customWidth="1"/>
    <col min="15" max="15" width="27.00390625" style="37" bestFit="1" customWidth="1"/>
    <col min="16" max="16" width="13.421875" style="37" bestFit="1" customWidth="1"/>
    <col min="17" max="17" width="17.7109375" style="37" bestFit="1" customWidth="1"/>
    <col min="18" max="18" width="3.8515625" style="37" bestFit="1" customWidth="1"/>
    <col min="19" max="19" width="11.421875" style="37" customWidth="1"/>
    <col min="20" max="20" width="3.8515625" style="37" bestFit="1" customWidth="1"/>
    <col min="21" max="16384" width="11.421875" style="37" customWidth="1"/>
  </cols>
  <sheetData>
    <row r="1" spans="1:11" s="35" customFormat="1" ht="30" customHeight="1">
      <c r="A1" s="269" t="s">
        <v>217</v>
      </c>
      <c r="B1" s="269"/>
      <c r="C1" s="269"/>
      <c r="D1" s="269"/>
      <c r="E1" s="269"/>
      <c r="F1" s="269"/>
      <c r="G1" s="269"/>
      <c r="H1" s="269"/>
      <c r="I1" s="269"/>
      <c r="J1" s="92"/>
      <c r="K1" s="93"/>
    </row>
    <row r="2" spans="1:11" s="35" customFormat="1" ht="30" customHeight="1">
      <c r="A2" s="270" t="s">
        <v>234</v>
      </c>
      <c r="B2" s="270"/>
      <c r="C2" s="270"/>
      <c r="D2" s="270"/>
      <c r="E2" s="270"/>
      <c r="F2" s="270"/>
      <c r="G2" s="270"/>
      <c r="H2" s="270"/>
      <c r="I2" s="270"/>
      <c r="J2" s="92"/>
      <c r="K2" s="93"/>
    </row>
    <row r="3" spans="1:9" ht="30" customHeight="1">
      <c r="A3" s="271"/>
      <c r="B3" s="271"/>
      <c r="C3" s="271"/>
      <c r="D3" s="271"/>
      <c r="E3" s="271"/>
      <c r="F3" s="271"/>
      <c r="G3" s="271"/>
      <c r="H3" s="271"/>
      <c r="I3" s="271"/>
    </row>
    <row r="4" spans="1:9" ht="30" customHeight="1">
      <c r="A4" s="266" t="s">
        <v>106</v>
      </c>
      <c r="B4" s="267" t="s">
        <v>107</v>
      </c>
      <c r="C4" s="267"/>
      <c r="D4" s="268" t="s">
        <v>53</v>
      </c>
      <c r="E4" s="268"/>
      <c r="F4" s="268"/>
      <c r="G4" s="268"/>
      <c r="H4" s="262" t="s">
        <v>79</v>
      </c>
      <c r="I4" s="262"/>
    </row>
    <row r="5" spans="1:9" ht="30" customHeight="1">
      <c r="A5" s="266"/>
      <c r="B5" s="162" t="s">
        <v>58</v>
      </c>
      <c r="C5" s="162" t="s">
        <v>108</v>
      </c>
      <c r="D5" s="272" t="s">
        <v>61</v>
      </c>
      <c r="E5" s="162" t="s">
        <v>58</v>
      </c>
      <c r="F5" s="162" t="s">
        <v>108</v>
      </c>
      <c r="G5" s="162" t="s">
        <v>59</v>
      </c>
      <c r="H5" s="162" t="s">
        <v>58</v>
      </c>
      <c r="I5" s="162" t="s">
        <v>108</v>
      </c>
    </row>
    <row r="6" spans="1:9" ht="30" customHeight="1">
      <c r="A6" s="266"/>
      <c r="B6" s="97" t="s">
        <v>109</v>
      </c>
      <c r="C6" s="97" t="s">
        <v>110</v>
      </c>
      <c r="D6" s="266"/>
      <c r="E6" s="97" t="s">
        <v>109</v>
      </c>
      <c r="F6" s="97" t="s">
        <v>110</v>
      </c>
      <c r="G6" s="97" t="s">
        <v>111</v>
      </c>
      <c r="H6" s="97" t="s">
        <v>109</v>
      </c>
      <c r="I6" s="97" t="s">
        <v>110</v>
      </c>
    </row>
    <row r="7" spans="1:9" ht="30" customHeight="1">
      <c r="A7" s="163" t="s">
        <v>112</v>
      </c>
      <c r="B7" s="164"/>
      <c r="C7" s="164"/>
      <c r="D7" s="164"/>
      <c r="E7" s="164"/>
      <c r="F7" s="185"/>
      <c r="G7" s="164"/>
      <c r="H7" s="164"/>
      <c r="I7" s="164"/>
    </row>
    <row r="8" spans="1:9" ht="30" customHeight="1">
      <c r="A8" s="6" t="s">
        <v>113</v>
      </c>
      <c r="B8" s="165">
        <v>470347128</v>
      </c>
      <c r="C8" s="165">
        <v>90639</v>
      </c>
      <c r="D8" s="165">
        <v>924</v>
      </c>
      <c r="E8" s="165">
        <v>693248216</v>
      </c>
      <c r="F8" s="165">
        <v>112620</v>
      </c>
      <c r="G8" s="165">
        <v>924</v>
      </c>
      <c r="H8" s="99">
        <f>+E8/B8*100</f>
        <v>147.3907619990825</v>
      </c>
      <c r="I8" s="99">
        <f>+F8/C8*100</f>
        <v>124.25115016714659</v>
      </c>
    </row>
    <row r="9" spans="1:9" ht="30" customHeight="1">
      <c r="A9" s="6" t="s">
        <v>201</v>
      </c>
      <c r="B9" s="165">
        <v>1132014875</v>
      </c>
      <c r="C9" s="165">
        <v>0</v>
      </c>
      <c r="D9" s="165">
        <v>69</v>
      </c>
      <c r="E9" s="165">
        <v>898348460</v>
      </c>
      <c r="F9" s="165">
        <v>0</v>
      </c>
      <c r="G9" s="165">
        <v>69</v>
      </c>
      <c r="H9" s="99">
        <f aca="true" t="shared" si="0" ref="H9:H35">+E9/B9*100</f>
        <v>79.3583617883113</v>
      </c>
      <c r="I9" s="99">
        <v>0</v>
      </c>
    </row>
    <row r="10" spans="1:9" ht="30" customHeight="1">
      <c r="A10" s="6" t="s">
        <v>116</v>
      </c>
      <c r="B10" s="165">
        <v>344837775</v>
      </c>
      <c r="C10" s="165">
        <v>60118</v>
      </c>
      <c r="D10" s="165">
        <v>486</v>
      </c>
      <c r="E10" s="165">
        <v>255175648</v>
      </c>
      <c r="F10" s="165">
        <v>54861</v>
      </c>
      <c r="G10" s="165">
        <v>486</v>
      </c>
      <c r="H10" s="99">
        <f t="shared" si="0"/>
        <v>73.99875144189177</v>
      </c>
      <c r="I10" s="99">
        <f aca="true" t="shared" si="1" ref="I10:I35">+F10/C10*100</f>
        <v>91.25553078944742</v>
      </c>
    </row>
    <row r="11" spans="1:9" ht="30" customHeight="1">
      <c r="A11" s="6" t="s">
        <v>200</v>
      </c>
      <c r="B11" s="165">
        <v>296834545</v>
      </c>
      <c r="C11" s="165">
        <v>0</v>
      </c>
      <c r="D11" s="165">
        <v>18</v>
      </c>
      <c r="E11" s="165">
        <v>393896000</v>
      </c>
      <c r="F11" s="165">
        <v>0</v>
      </c>
      <c r="G11" s="165">
        <v>18</v>
      </c>
      <c r="H11" s="99">
        <f t="shared" si="0"/>
        <v>132.69884069591697</v>
      </c>
      <c r="I11" s="99">
        <v>0</v>
      </c>
    </row>
    <row r="12" spans="1:9" ht="30" customHeight="1">
      <c r="A12" s="6" t="s">
        <v>118</v>
      </c>
      <c r="B12" s="165">
        <v>140021980</v>
      </c>
      <c r="C12" s="165">
        <v>14462</v>
      </c>
      <c r="D12" s="165">
        <v>185</v>
      </c>
      <c r="E12" s="165">
        <v>112174407</v>
      </c>
      <c r="F12" s="165">
        <v>10449</v>
      </c>
      <c r="G12" s="165">
        <v>185</v>
      </c>
      <c r="H12" s="99">
        <f t="shared" si="0"/>
        <v>80.1119988447528</v>
      </c>
      <c r="I12" s="99">
        <f t="shared" si="1"/>
        <v>72.25141750795187</v>
      </c>
    </row>
    <row r="13" spans="1:9" ht="30" customHeight="1">
      <c r="A13" s="6" t="s">
        <v>114</v>
      </c>
      <c r="B13" s="165">
        <v>117105442</v>
      </c>
      <c r="C13" s="165">
        <v>8360</v>
      </c>
      <c r="D13" s="165">
        <v>295</v>
      </c>
      <c r="E13" s="165">
        <v>215778368</v>
      </c>
      <c r="F13" s="165">
        <v>16187</v>
      </c>
      <c r="G13" s="165">
        <v>295</v>
      </c>
      <c r="H13" s="99">
        <f t="shared" si="0"/>
        <v>184.25989801567036</v>
      </c>
      <c r="I13" s="99">
        <f t="shared" si="1"/>
        <v>193.6244019138756</v>
      </c>
    </row>
    <row r="14" spans="1:9" ht="30" customHeight="1">
      <c r="A14" s="6" t="s">
        <v>115</v>
      </c>
      <c r="B14" s="165">
        <v>121735246.7</v>
      </c>
      <c r="C14" s="165">
        <v>10914</v>
      </c>
      <c r="D14" s="165">
        <v>131</v>
      </c>
      <c r="E14" s="165">
        <v>81054967</v>
      </c>
      <c r="F14" s="165">
        <v>64591</v>
      </c>
      <c r="G14" s="165">
        <v>131</v>
      </c>
      <c r="H14" s="99">
        <f t="shared" si="0"/>
        <v>66.58298988767729</v>
      </c>
      <c r="I14" s="99">
        <f t="shared" si="1"/>
        <v>591.8178486347811</v>
      </c>
    </row>
    <row r="15" spans="1:9" ht="30" customHeight="1">
      <c r="A15" s="6" t="s">
        <v>219</v>
      </c>
      <c r="B15" s="165">
        <v>2902000</v>
      </c>
      <c r="C15" s="165">
        <v>0</v>
      </c>
      <c r="D15" s="165">
        <v>1</v>
      </c>
      <c r="E15" s="165">
        <v>500000</v>
      </c>
      <c r="F15" s="165">
        <v>0</v>
      </c>
      <c r="G15" s="165">
        <v>1</v>
      </c>
      <c r="H15" s="99">
        <f t="shared" si="0"/>
        <v>17.22949689869056</v>
      </c>
      <c r="I15" s="99">
        <v>0</v>
      </c>
    </row>
    <row r="16" spans="1:9" ht="30" customHeight="1">
      <c r="A16" s="6" t="s">
        <v>142</v>
      </c>
      <c r="B16" s="165">
        <v>113446149</v>
      </c>
      <c r="C16" s="165">
        <v>1793</v>
      </c>
      <c r="D16" s="165">
        <v>54</v>
      </c>
      <c r="E16" s="165">
        <v>59723380</v>
      </c>
      <c r="F16" s="165">
        <v>7118</v>
      </c>
      <c r="G16" s="165">
        <v>54</v>
      </c>
      <c r="H16" s="99">
        <f t="shared" si="0"/>
        <v>52.64469576662316</v>
      </c>
      <c r="I16" s="99">
        <f t="shared" si="1"/>
        <v>396.9882877858338</v>
      </c>
    </row>
    <row r="17" spans="1:9" ht="30" customHeight="1">
      <c r="A17" s="6" t="s">
        <v>143</v>
      </c>
      <c r="B17" s="165">
        <v>91713092.6</v>
      </c>
      <c r="C17" s="165">
        <v>16779</v>
      </c>
      <c r="D17" s="165">
        <v>59</v>
      </c>
      <c r="E17" s="165">
        <v>52193487.55</v>
      </c>
      <c r="F17" s="165">
        <v>6322</v>
      </c>
      <c r="G17" s="165">
        <v>59</v>
      </c>
      <c r="H17" s="99">
        <f t="shared" si="0"/>
        <v>56.90952738627855</v>
      </c>
      <c r="I17" s="99">
        <f t="shared" si="1"/>
        <v>37.67804994338161</v>
      </c>
    </row>
    <row r="18" spans="1:9" ht="30" customHeight="1">
      <c r="A18" s="6" t="s">
        <v>119</v>
      </c>
      <c r="B18" s="165">
        <v>54350320</v>
      </c>
      <c r="C18" s="165">
        <v>4698</v>
      </c>
      <c r="D18" s="165">
        <v>48</v>
      </c>
      <c r="E18" s="165">
        <v>64779000</v>
      </c>
      <c r="F18" s="165">
        <v>5113</v>
      </c>
      <c r="G18" s="165">
        <v>48</v>
      </c>
      <c r="H18" s="99">
        <f t="shared" si="0"/>
        <v>119.18789070607127</v>
      </c>
      <c r="I18" s="99">
        <f t="shared" si="1"/>
        <v>108.83354618986803</v>
      </c>
    </row>
    <row r="19" spans="1:9" ht="30" customHeight="1">
      <c r="A19" s="6" t="s">
        <v>144</v>
      </c>
      <c r="B19" s="165">
        <v>90335247</v>
      </c>
      <c r="C19" s="165">
        <v>2937</v>
      </c>
      <c r="D19" s="165">
        <v>124</v>
      </c>
      <c r="E19" s="165">
        <v>121909000</v>
      </c>
      <c r="F19" s="165">
        <v>2754</v>
      </c>
      <c r="G19" s="165">
        <v>124</v>
      </c>
      <c r="H19" s="99">
        <f t="shared" si="0"/>
        <v>134.95175366045103</v>
      </c>
      <c r="I19" s="99">
        <f t="shared" si="1"/>
        <v>93.76915219611848</v>
      </c>
    </row>
    <row r="20" spans="1:9" ht="30" customHeight="1">
      <c r="A20" s="6" t="s">
        <v>145</v>
      </c>
      <c r="B20" s="165">
        <v>64165566.51</v>
      </c>
      <c r="C20" s="165">
        <v>0</v>
      </c>
      <c r="D20" s="165">
        <v>18</v>
      </c>
      <c r="E20" s="165">
        <v>36440000</v>
      </c>
      <c r="F20" s="165">
        <v>864</v>
      </c>
      <c r="G20" s="165">
        <v>18</v>
      </c>
      <c r="H20" s="99">
        <f t="shared" si="0"/>
        <v>56.79058408113789</v>
      </c>
      <c r="I20" s="99">
        <v>0</v>
      </c>
    </row>
    <row r="21" spans="1:9" ht="30" customHeight="1">
      <c r="A21" s="6" t="s">
        <v>146</v>
      </c>
      <c r="B21" s="165">
        <v>67705000</v>
      </c>
      <c r="C21" s="165">
        <v>7755</v>
      </c>
      <c r="D21" s="165">
        <v>131</v>
      </c>
      <c r="E21" s="165">
        <v>142568750</v>
      </c>
      <c r="F21" s="165">
        <v>16211</v>
      </c>
      <c r="G21" s="165">
        <v>131</v>
      </c>
      <c r="H21" s="99">
        <f t="shared" si="0"/>
        <v>210.57344361568568</v>
      </c>
      <c r="I21" s="99">
        <f t="shared" si="1"/>
        <v>209.03932946486137</v>
      </c>
    </row>
    <row r="22" spans="1:9" ht="30" customHeight="1">
      <c r="A22" s="6" t="s">
        <v>121</v>
      </c>
      <c r="B22" s="165">
        <v>7411948.6</v>
      </c>
      <c r="C22" s="165">
        <v>223</v>
      </c>
      <c r="D22" s="165">
        <v>29</v>
      </c>
      <c r="E22" s="165">
        <v>19592457</v>
      </c>
      <c r="F22" s="165">
        <v>894</v>
      </c>
      <c r="G22" s="165">
        <v>29</v>
      </c>
      <c r="H22" s="99">
        <f t="shared" si="0"/>
        <v>264.3361153367955</v>
      </c>
      <c r="I22" s="99">
        <f t="shared" si="1"/>
        <v>400.89686098654704</v>
      </c>
    </row>
    <row r="23" spans="1:9" ht="30" customHeight="1">
      <c r="A23" s="6" t="s">
        <v>117</v>
      </c>
      <c r="B23" s="165">
        <v>56900000</v>
      </c>
      <c r="C23" s="165">
        <v>14300</v>
      </c>
      <c r="D23" s="165">
        <v>4</v>
      </c>
      <c r="E23" s="165">
        <v>1240000</v>
      </c>
      <c r="F23" s="165">
        <v>160</v>
      </c>
      <c r="G23" s="165">
        <v>4</v>
      </c>
      <c r="H23" s="99">
        <f t="shared" si="0"/>
        <v>2.179261862917399</v>
      </c>
      <c r="I23" s="99">
        <f t="shared" si="1"/>
        <v>1.118881118881119</v>
      </c>
    </row>
    <row r="24" spans="1:9" ht="30" customHeight="1">
      <c r="A24" s="6" t="s">
        <v>220</v>
      </c>
      <c r="B24" s="165">
        <v>17500000</v>
      </c>
      <c r="C24" s="165">
        <v>0</v>
      </c>
      <c r="D24" s="165">
        <v>3</v>
      </c>
      <c r="E24" s="165">
        <v>36644000</v>
      </c>
      <c r="F24" s="165">
        <v>0</v>
      </c>
      <c r="G24" s="165">
        <v>3</v>
      </c>
      <c r="H24" s="99">
        <f t="shared" si="0"/>
        <v>209.39428571428573</v>
      </c>
      <c r="I24" s="99">
        <v>0</v>
      </c>
    </row>
    <row r="25" spans="1:9" ht="30" customHeight="1">
      <c r="A25" s="6" t="s">
        <v>120</v>
      </c>
      <c r="B25" s="165">
        <v>39772769.24</v>
      </c>
      <c r="C25" s="165">
        <v>7162</v>
      </c>
      <c r="D25" s="165">
        <v>135</v>
      </c>
      <c r="E25" s="165">
        <v>39500000</v>
      </c>
      <c r="F25" s="165">
        <v>7389</v>
      </c>
      <c r="G25" s="165">
        <v>135</v>
      </c>
      <c r="H25" s="99">
        <f t="shared" si="0"/>
        <v>99.31418092023205</v>
      </c>
      <c r="I25" s="99">
        <f t="shared" si="1"/>
        <v>103.16950572465791</v>
      </c>
    </row>
    <row r="26" spans="1:9" ht="30" customHeight="1">
      <c r="A26" s="6" t="s">
        <v>124</v>
      </c>
      <c r="B26" s="165">
        <v>24400000</v>
      </c>
      <c r="C26" s="165">
        <v>2240</v>
      </c>
      <c r="D26" s="165">
        <v>7</v>
      </c>
      <c r="E26" s="165">
        <v>5145000</v>
      </c>
      <c r="F26" s="165">
        <v>528</v>
      </c>
      <c r="G26" s="165">
        <v>7</v>
      </c>
      <c r="H26" s="99">
        <f t="shared" si="0"/>
        <v>21.08606557377049</v>
      </c>
      <c r="I26" s="99">
        <f t="shared" si="1"/>
        <v>23.57142857142857</v>
      </c>
    </row>
    <row r="27" spans="1:9" ht="30" customHeight="1">
      <c r="A27" s="6" t="s">
        <v>195</v>
      </c>
      <c r="B27" s="165">
        <v>131063000</v>
      </c>
      <c r="C27" s="165">
        <v>0</v>
      </c>
      <c r="D27" s="165">
        <v>26</v>
      </c>
      <c r="E27" s="165">
        <v>295171015</v>
      </c>
      <c r="F27" s="165">
        <v>0</v>
      </c>
      <c r="G27" s="165">
        <v>26</v>
      </c>
      <c r="H27" s="99">
        <f t="shared" si="0"/>
        <v>225.21307691720773</v>
      </c>
      <c r="I27" s="99">
        <v>0</v>
      </c>
    </row>
    <row r="28" spans="1:9" ht="30" customHeight="1">
      <c r="A28" s="6" t="s">
        <v>147</v>
      </c>
      <c r="B28" s="165">
        <v>0</v>
      </c>
      <c r="C28" s="165">
        <v>0</v>
      </c>
      <c r="D28" s="165">
        <v>1</v>
      </c>
      <c r="E28" s="165">
        <v>8000000</v>
      </c>
      <c r="F28" s="165">
        <v>80</v>
      </c>
      <c r="G28" s="165">
        <v>1</v>
      </c>
      <c r="H28" s="99">
        <v>0</v>
      </c>
      <c r="I28" s="99">
        <v>0</v>
      </c>
    </row>
    <row r="29" spans="1:9" ht="30" customHeight="1">
      <c r="A29" s="6" t="s">
        <v>122</v>
      </c>
      <c r="B29" s="165">
        <v>16994710</v>
      </c>
      <c r="C29" s="165">
        <v>1388</v>
      </c>
      <c r="D29" s="165">
        <v>11</v>
      </c>
      <c r="E29" s="165">
        <v>2800000</v>
      </c>
      <c r="F29" s="165">
        <v>264</v>
      </c>
      <c r="G29" s="165">
        <v>11</v>
      </c>
      <c r="H29" s="99">
        <f t="shared" si="0"/>
        <v>16.475715090166293</v>
      </c>
      <c r="I29" s="99">
        <f t="shared" si="1"/>
        <v>19.020172910662826</v>
      </c>
    </row>
    <row r="30" spans="1:9" ht="30" customHeight="1">
      <c r="A30" s="6" t="s">
        <v>222</v>
      </c>
      <c r="B30" s="165">
        <v>19789799.799999997</v>
      </c>
      <c r="C30" s="165">
        <v>2061</v>
      </c>
      <c r="D30" s="165">
        <v>35</v>
      </c>
      <c r="E30" s="165">
        <v>12155000</v>
      </c>
      <c r="F30" s="165">
        <v>1221</v>
      </c>
      <c r="G30" s="165">
        <v>35</v>
      </c>
      <c r="H30" s="99">
        <f t="shared" si="0"/>
        <v>61.42053038858939</v>
      </c>
      <c r="I30" s="99">
        <f t="shared" si="1"/>
        <v>59.243085880640464</v>
      </c>
    </row>
    <row r="31" spans="1:9" ht="30" customHeight="1">
      <c r="A31" s="6" t="s">
        <v>123</v>
      </c>
      <c r="B31" s="165">
        <v>6213960</v>
      </c>
      <c r="C31" s="165">
        <v>1286</v>
      </c>
      <c r="D31" s="165">
        <v>33</v>
      </c>
      <c r="E31" s="165">
        <v>10551912.5</v>
      </c>
      <c r="F31" s="165">
        <v>1624</v>
      </c>
      <c r="G31" s="165">
        <v>33</v>
      </c>
      <c r="H31" s="99">
        <f t="shared" si="0"/>
        <v>169.80979117985956</v>
      </c>
      <c r="I31" s="99">
        <f t="shared" si="1"/>
        <v>126.28304821150856</v>
      </c>
    </row>
    <row r="32" spans="1:9" ht="30" customHeight="1">
      <c r="A32" s="6" t="s">
        <v>148</v>
      </c>
      <c r="B32" s="165">
        <v>6055075</v>
      </c>
      <c r="C32" s="165">
        <v>2189</v>
      </c>
      <c r="D32" s="165">
        <v>17</v>
      </c>
      <c r="E32" s="165">
        <v>3946000</v>
      </c>
      <c r="F32" s="165">
        <v>922</v>
      </c>
      <c r="G32" s="165">
        <v>17</v>
      </c>
      <c r="H32" s="99">
        <f t="shared" si="0"/>
        <v>65.16847437893007</v>
      </c>
      <c r="I32" s="99">
        <f t="shared" si="1"/>
        <v>42.11968935587026</v>
      </c>
    </row>
    <row r="33" spans="1:9" ht="30" customHeight="1">
      <c r="A33" s="6" t="s">
        <v>149</v>
      </c>
      <c r="B33" s="165">
        <v>4900760</v>
      </c>
      <c r="C33" s="165">
        <v>1211</v>
      </c>
      <c r="D33" s="165">
        <v>7</v>
      </c>
      <c r="E33" s="165">
        <v>1054600</v>
      </c>
      <c r="F33" s="165">
        <v>357</v>
      </c>
      <c r="G33" s="165">
        <v>7</v>
      </c>
      <c r="H33" s="99">
        <f t="shared" si="0"/>
        <v>21.519111321509317</v>
      </c>
      <c r="I33" s="99">
        <f t="shared" si="1"/>
        <v>29.47976878612717</v>
      </c>
    </row>
    <row r="34" spans="1:9" ht="30" customHeight="1">
      <c r="A34" s="6" t="s">
        <v>125</v>
      </c>
      <c r="B34" s="165">
        <v>1300000</v>
      </c>
      <c r="C34" s="165">
        <v>0</v>
      </c>
      <c r="D34" s="165">
        <v>4</v>
      </c>
      <c r="E34" s="165">
        <v>18300000</v>
      </c>
      <c r="F34" s="165">
        <v>0</v>
      </c>
      <c r="G34" s="165">
        <v>4</v>
      </c>
      <c r="H34" s="99">
        <f t="shared" si="0"/>
        <v>1407.6923076923076</v>
      </c>
      <c r="I34" s="99">
        <v>0</v>
      </c>
    </row>
    <row r="35" spans="1:9" ht="30" customHeight="1">
      <c r="A35" s="6" t="s">
        <v>126</v>
      </c>
      <c r="B35" s="165">
        <v>857844859.3</v>
      </c>
      <c r="C35" s="165">
        <v>31171</v>
      </c>
      <c r="D35" s="165">
        <v>910</v>
      </c>
      <c r="E35" s="165">
        <v>1656940411.21</v>
      </c>
      <c r="F35" s="165">
        <v>28644</v>
      </c>
      <c r="G35" s="165">
        <v>910</v>
      </c>
      <c r="H35" s="99">
        <f t="shared" si="0"/>
        <v>193.15152305768444</v>
      </c>
      <c r="I35" s="99">
        <f t="shared" si="1"/>
        <v>91.89310577139007</v>
      </c>
    </row>
    <row r="36" spans="1:14" ht="30" customHeight="1">
      <c r="A36" s="166" t="s">
        <v>127</v>
      </c>
      <c r="B36" s="167">
        <f aca="true" t="shared" si="2" ref="B36:G36">SUM(B8:B35)</f>
        <v>4297661248.75</v>
      </c>
      <c r="C36" s="167">
        <f t="shared" si="2"/>
        <v>281686</v>
      </c>
      <c r="D36" s="167">
        <f t="shared" si="2"/>
        <v>3765</v>
      </c>
      <c r="E36" s="167">
        <f t="shared" si="2"/>
        <v>5238830079.26</v>
      </c>
      <c r="F36" s="167">
        <f t="shared" si="2"/>
        <v>339173</v>
      </c>
      <c r="G36" s="167">
        <f t="shared" si="2"/>
        <v>3765</v>
      </c>
      <c r="H36" s="168">
        <f>E36/B36*100</f>
        <v>121.89955829542743</v>
      </c>
      <c r="I36" s="168">
        <f>F36/C36*100</f>
        <v>120.4081850003195</v>
      </c>
      <c r="K36" s="165"/>
      <c r="L36" s="165"/>
      <c r="M36" s="165"/>
      <c r="N36" s="165"/>
    </row>
    <row r="37" spans="1:14" ht="30" customHeight="1">
      <c r="A37" s="163" t="s">
        <v>128</v>
      </c>
      <c r="B37" s="165"/>
      <c r="C37" s="165"/>
      <c r="D37" s="165"/>
      <c r="E37" s="165"/>
      <c r="F37" s="1"/>
      <c r="G37" s="165"/>
      <c r="H37" s="100"/>
      <c r="I37" s="100"/>
      <c r="K37" s="165"/>
      <c r="L37" s="165"/>
      <c r="M37" s="165"/>
      <c r="N37" s="165"/>
    </row>
    <row r="38" spans="1:14" ht="30" customHeight="1">
      <c r="A38" s="163" t="s">
        <v>223</v>
      </c>
      <c r="B38" s="165"/>
      <c r="C38" s="165"/>
      <c r="D38" s="165"/>
      <c r="E38" s="165"/>
      <c r="F38" s="165"/>
      <c r="G38" s="165"/>
      <c r="H38" s="100"/>
      <c r="I38" s="100"/>
      <c r="K38" s="165"/>
      <c r="L38" s="165"/>
      <c r="M38" s="165"/>
      <c r="N38" s="165"/>
    </row>
    <row r="39" spans="1:14" ht="30" customHeight="1">
      <c r="A39" s="6" t="s">
        <v>131</v>
      </c>
      <c r="B39" s="165">
        <v>343786418</v>
      </c>
      <c r="C39" s="165">
        <v>0</v>
      </c>
      <c r="D39" s="165">
        <v>159</v>
      </c>
      <c r="E39" s="165">
        <v>185458600</v>
      </c>
      <c r="F39" s="165">
        <v>0</v>
      </c>
      <c r="G39" s="165">
        <v>159</v>
      </c>
      <c r="H39" s="100">
        <f>+E39/B39*100</f>
        <v>53.94587752445764</v>
      </c>
      <c r="I39" s="101">
        <v>0</v>
      </c>
      <c r="K39" s="165"/>
      <c r="L39" s="165"/>
      <c r="M39" s="165"/>
      <c r="N39" s="165"/>
    </row>
    <row r="40" spans="1:14" ht="30" customHeight="1">
      <c r="A40" s="6" t="s">
        <v>129</v>
      </c>
      <c r="B40" s="165">
        <v>285531188</v>
      </c>
      <c r="C40" s="165">
        <v>0</v>
      </c>
      <c r="D40" s="165">
        <v>279</v>
      </c>
      <c r="E40" s="165">
        <v>281261775.48</v>
      </c>
      <c r="F40" s="165">
        <v>0</v>
      </c>
      <c r="G40" s="165">
        <v>279</v>
      </c>
      <c r="H40" s="100">
        <f aca="true" t="shared" si="3" ref="H40:H45">+E40/B40*100</f>
        <v>98.5047473973316</v>
      </c>
      <c r="I40" s="101">
        <v>0</v>
      </c>
      <c r="K40" s="165"/>
      <c r="L40" s="165"/>
      <c r="M40" s="165"/>
      <c r="N40" s="165"/>
    </row>
    <row r="41" spans="1:14" ht="30" customHeight="1">
      <c r="A41" s="6" t="s">
        <v>150</v>
      </c>
      <c r="B41" s="165">
        <v>10621000</v>
      </c>
      <c r="C41" s="165">
        <v>0</v>
      </c>
      <c r="D41" s="165">
        <v>19</v>
      </c>
      <c r="E41" s="165">
        <v>10856676</v>
      </c>
      <c r="F41" s="165">
        <v>0</v>
      </c>
      <c r="G41" s="165">
        <v>19</v>
      </c>
      <c r="H41" s="100">
        <f t="shared" si="3"/>
        <v>102.21896243291593</v>
      </c>
      <c r="I41" s="101">
        <v>0</v>
      </c>
      <c r="K41" s="165"/>
      <c r="L41" s="165"/>
      <c r="M41" s="165"/>
      <c r="N41" s="165"/>
    </row>
    <row r="42" spans="1:14" ht="30" customHeight="1">
      <c r="A42" s="6" t="s">
        <v>130</v>
      </c>
      <c r="B42" s="165">
        <v>134820290</v>
      </c>
      <c r="C42" s="165">
        <v>0</v>
      </c>
      <c r="D42" s="165">
        <v>74</v>
      </c>
      <c r="E42" s="165">
        <v>94057230</v>
      </c>
      <c r="F42" s="165">
        <v>0</v>
      </c>
      <c r="G42" s="165">
        <v>74</v>
      </c>
      <c r="H42" s="100">
        <f t="shared" si="3"/>
        <v>69.76489221318245</v>
      </c>
      <c r="I42" s="101">
        <v>0</v>
      </c>
      <c r="K42" s="165"/>
      <c r="L42" s="165"/>
      <c r="M42" s="165"/>
      <c r="N42" s="165"/>
    </row>
    <row r="43" spans="1:14" ht="30" customHeight="1">
      <c r="A43" s="6" t="s">
        <v>151</v>
      </c>
      <c r="B43" s="165">
        <v>68730000</v>
      </c>
      <c r="C43" s="165">
        <v>0</v>
      </c>
      <c r="D43" s="165">
        <v>6</v>
      </c>
      <c r="E43" s="165">
        <v>90175915.93</v>
      </c>
      <c r="F43" s="165">
        <v>0</v>
      </c>
      <c r="G43" s="165">
        <v>6</v>
      </c>
      <c r="H43" s="100">
        <f t="shared" si="3"/>
        <v>131.2031368107086</v>
      </c>
      <c r="I43" s="101">
        <v>0</v>
      </c>
      <c r="K43" s="165"/>
      <c r="L43" s="165"/>
      <c r="M43" s="165"/>
      <c r="N43" s="165"/>
    </row>
    <row r="44" spans="1:14" ht="30" customHeight="1">
      <c r="A44" s="6" t="s">
        <v>152</v>
      </c>
      <c r="B44" s="165">
        <v>28037200</v>
      </c>
      <c r="C44" s="165">
        <v>0</v>
      </c>
      <c r="D44" s="165">
        <v>1</v>
      </c>
      <c r="E44" s="165">
        <v>500000</v>
      </c>
      <c r="F44" s="165">
        <v>0</v>
      </c>
      <c r="G44" s="165">
        <v>1</v>
      </c>
      <c r="H44" s="100">
        <f t="shared" si="3"/>
        <v>1.7833449845205656</v>
      </c>
      <c r="I44" s="101">
        <v>0</v>
      </c>
      <c r="K44" s="165"/>
      <c r="L44" s="165"/>
      <c r="M44" s="165"/>
      <c r="N44" s="165"/>
    </row>
    <row r="45" spans="1:14" ht="30" customHeight="1">
      <c r="A45" s="6" t="s">
        <v>153</v>
      </c>
      <c r="B45" s="165">
        <v>145990246</v>
      </c>
      <c r="C45" s="165">
        <v>0</v>
      </c>
      <c r="D45" s="165">
        <v>112</v>
      </c>
      <c r="E45" s="165">
        <v>107705027</v>
      </c>
      <c r="F45" s="165">
        <v>0</v>
      </c>
      <c r="G45" s="165">
        <v>112</v>
      </c>
      <c r="H45" s="100">
        <f t="shared" si="3"/>
        <v>73.77549524781266</v>
      </c>
      <c r="I45" s="101">
        <v>0</v>
      </c>
      <c r="K45" s="165"/>
      <c r="L45" s="165"/>
      <c r="M45" s="165"/>
      <c r="N45" s="165"/>
    </row>
    <row r="46" spans="1:14" ht="30" customHeight="1">
      <c r="A46" s="166" t="s">
        <v>224</v>
      </c>
      <c r="B46" s="167">
        <f aca="true" t="shared" si="4" ref="B46:G46">SUM(B39:B45)</f>
        <v>1017516342</v>
      </c>
      <c r="C46" s="167">
        <f t="shared" si="4"/>
        <v>0</v>
      </c>
      <c r="D46" s="167">
        <f t="shared" si="4"/>
        <v>650</v>
      </c>
      <c r="E46" s="167">
        <f t="shared" si="4"/>
        <v>770015224.4100001</v>
      </c>
      <c r="F46" s="167">
        <f t="shared" si="4"/>
        <v>0</v>
      </c>
      <c r="G46" s="167">
        <f t="shared" si="4"/>
        <v>650</v>
      </c>
      <c r="H46" s="168">
        <f>E46/B46*100</f>
        <v>75.67595650566957</v>
      </c>
      <c r="I46" s="167">
        <v>0</v>
      </c>
      <c r="K46" s="165"/>
      <c r="L46" s="165"/>
      <c r="M46" s="165"/>
      <c r="N46" s="165"/>
    </row>
    <row r="47" spans="1:14" ht="30" customHeight="1">
      <c r="A47" s="163" t="s">
        <v>132</v>
      </c>
      <c r="B47" s="165"/>
      <c r="C47" s="165"/>
      <c r="D47" s="165"/>
      <c r="E47" s="165"/>
      <c r="F47" s="165"/>
      <c r="G47" s="165"/>
      <c r="H47" s="100"/>
      <c r="I47" s="101"/>
      <c r="K47" s="165"/>
      <c r="L47" s="165"/>
      <c r="M47" s="165"/>
      <c r="N47" s="165"/>
    </row>
    <row r="48" spans="1:14" ht="30" customHeight="1">
      <c r="A48" s="6" t="s">
        <v>154</v>
      </c>
      <c r="B48" s="165">
        <v>224811000</v>
      </c>
      <c r="C48" s="165">
        <v>0</v>
      </c>
      <c r="D48" s="165">
        <v>214</v>
      </c>
      <c r="E48" s="165">
        <v>231671500</v>
      </c>
      <c r="F48" s="165">
        <v>0</v>
      </c>
      <c r="G48" s="165">
        <v>214</v>
      </c>
      <c r="H48" s="100">
        <f aca="true" t="shared" si="5" ref="H48:H58">E48/B48*100</f>
        <v>103.05167451770598</v>
      </c>
      <c r="I48" s="101">
        <v>0</v>
      </c>
      <c r="K48" s="165"/>
      <c r="L48" s="165"/>
      <c r="M48" s="165"/>
      <c r="N48" s="165"/>
    </row>
    <row r="49" spans="1:14" ht="30" customHeight="1">
      <c r="A49" s="6" t="s">
        <v>213</v>
      </c>
      <c r="B49" s="165">
        <v>124675000</v>
      </c>
      <c r="C49" s="165">
        <v>0</v>
      </c>
      <c r="D49" s="165">
        <v>49</v>
      </c>
      <c r="E49" s="165">
        <v>149961797</v>
      </c>
      <c r="F49" s="165">
        <v>0</v>
      </c>
      <c r="G49" s="165">
        <v>49</v>
      </c>
      <c r="H49" s="100">
        <f t="shared" si="5"/>
        <v>120.2821712452376</v>
      </c>
      <c r="I49" s="101">
        <v>0</v>
      </c>
      <c r="K49" s="165"/>
      <c r="L49" s="165"/>
      <c r="M49" s="165"/>
      <c r="N49" s="165"/>
    </row>
    <row r="50" spans="1:14" ht="30" customHeight="1">
      <c r="A50" s="6" t="s">
        <v>126</v>
      </c>
      <c r="B50" s="165">
        <v>54050000</v>
      </c>
      <c r="C50" s="165">
        <v>0</v>
      </c>
      <c r="D50" s="165">
        <v>4</v>
      </c>
      <c r="E50" s="165">
        <v>2819153</v>
      </c>
      <c r="F50" s="165">
        <v>0</v>
      </c>
      <c r="G50" s="165">
        <v>4</v>
      </c>
      <c r="H50" s="100">
        <f t="shared" si="5"/>
        <v>5.215824236817761</v>
      </c>
      <c r="I50" s="101">
        <v>0</v>
      </c>
      <c r="K50" s="165"/>
      <c r="L50" s="165"/>
      <c r="M50" s="165"/>
      <c r="N50" s="165"/>
    </row>
    <row r="51" spans="1:14" ht="30" customHeight="1">
      <c r="A51" s="166" t="s">
        <v>133</v>
      </c>
      <c r="B51" s="167">
        <f aca="true" t="shared" si="6" ref="B51:G51">SUM(B48:B50)</f>
        <v>403536000</v>
      </c>
      <c r="C51" s="167">
        <f t="shared" si="6"/>
        <v>0</v>
      </c>
      <c r="D51" s="167">
        <f t="shared" si="6"/>
        <v>267</v>
      </c>
      <c r="E51" s="167">
        <f t="shared" si="6"/>
        <v>384452450</v>
      </c>
      <c r="F51" s="167">
        <f t="shared" si="6"/>
        <v>0</v>
      </c>
      <c r="G51" s="167">
        <f t="shared" si="6"/>
        <v>267</v>
      </c>
      <c r="H51" s="168">
        <f t="shared" si="5"/>
        <v>95.2709175885175</v>
      </c>
      <c r="I51" s="167">
        <v>0</v>
      </c>
      <c r="K51" s="165"/>
      <c r="L51" s="165"/>
      <c r="M51" s="165"/>
      <c r="N51" s="165"/>
    </row>
    <row r="52" spans="1:14" ht="30" customHeight="1">
      <c r="A52" s="166" t="s">
        <v>155</v>
      </c>
      <c r="B52" s="167">
        <v>15511000</v>
      </c>
      <c r="C52" s="167">
        <v>0</v>
      </c>
      <c r="D52" s="167">
        <v>28</v>
      </c>
      <c r="E52" s="167">
        <v>51001000</v>
      </c>
      <c r="F52" s="167">
        <v>0</v>
      </c>
      <c r="G52" s="167">
        <v>28</v>
      </c>
      <c r="H52" s="168">
        <f t="shared" si="5"/>
        <v>328.80536393527177</v>
      </c>
      <c r="I52" s="167">
        <v>0</v>
      </c>
      <c r="K52" s="165"/>
      <c r="L52" s="165"/>
      <c r="M52" s="165"/>
      <c r="N52" s="165"/>
    </row>
    <row r="53" spans="1:14" ht="30" customHeight="1">
      <c r="A53" s="166" t="s">
        <v>156</v>
      </c>
      <c r="B53" s="167">
        <v>8680000</v>
      </c>
      <c r="C53" s="167">
        <v>0</v>
      </c>
      <c r="D53" s="167">
        <v>22</v>
      </c>
      <c r="E53" s="167">
        <v>7291947</v>
      </c>
      <c r="F53" s="167">
        <v>0</v>
      </c>
      <c r="G53" s="167">
        <v>22</v>
      </c>
      <c r="H53" s="168">
        <f t="shared" si="5"/>
        <v>84.00860599078341</v>
      </c>
      <c r="I53" s="167">
        <v>0</v>
      </c>
      <c r="K53" s="165"/>
      <c r="L53" s="165"/>
      <c r="M53" s="165"/>
      <c r="N53" s="165"/>
    </row>
    <row r="54" spans="1:14" ht="30" customHeight="1">
      <c r="A54" s="166" t="s">
        <v>134</v>
      </c>
      <c r="B54" s="167">
        <f aca="true" t="shared" si="7" ref="B54:G54">+B53+B52+B51+B46</f>
        <v>1445243342</v>
      </c>
      <c r="C54" s="167">
        <f t="shared" si="7"/>
        <v>0</v>
      </c>
      <c r="D54" s="167">
        <f t="shared" si="7"/>
        <v>967</v>
      </c>
      <c r="E54" s="167">
        <f t="shared" si="7"/>
        <v>1212760621.41</v>
      </c>
      <c r="F54" s="167">
        <f t="shared" si="7"/>
        <v>0</v>
      </c>
      <c r="G54" s="167">
        <f t="shared" si="7"/>
        <v>967</v>
      </c>
      <c r="H54" s="168">
        <f t="shared" si="5"/>
        <v>83.91393934613954</v>
      </c>
      <c r="I54" s="167">
        <f>SUM(I46+I51+I52+I53)</f>
        <v>0</v>
      </c>
      <c r="K54" s="165"/>
      <c r="L54" s="165"/>
      <c r="M54" s="165"/>
      <c r="N54" s="165"/>
    </row>
    <row r="55" spans="1:14" ht="30" customHeight="1">
      <c r="A55" s="166" t="s">
        <v>135</v>
      </c>
      <c r="B55" s="167">
        <f aca="true" t="shared" si="8" ref="B55:G55">SUM(B56:B57)</f>
        <v>1218896577.55</v>
      </c>
      <c r="C55" s="167">
        <f t="shared" si="8"/>
        <v>0</v>
      </c>
      <c r="D55" s="167">
        <f t="shared" si="8"/>
        <v>1023</v>
      </c>
      <c r="E55" s="167">
        <f t="shared" si="8"/>
        <v>631370436.6600001</v>
      </c>
      <c r="F55" s="167">
        <f t="shared" si="8"/>
        <v>0</v>
      </c>
      <c r="G55" s="167">
        <f t="shared" si="8"/>
        <v>1023</v>
      </c>
      <c r="H55" s="168">
        <f t="shared" si="5"/>
        <v>51.79852403302863</v>
      </c>
      <c r="I55" s="167">
        <v>0</v>
      </c>
      <c r="K55" s="165"/>
      <c r="L55" s="165"/>
      <c r="M55" s="165"/>
      <c r="N55" s="165"/>
    </row>
    <row r="56" spans="1:14" ht="30" customHeight="1">
      <c r="A56" s="6" t="s">
        <v>136</v>
      </c>
      <c r="B56" s="165">
        <v>62579600</v>
      </c>
      <c r="C56" s="165">
        <v>0</v>
      </c>
      <c r="D56" s="165">
        <v>635</v>
      </c>
      <c r="E56" s="165">
        <v>136286245.32999998</v>
      </c>
      <c r="F56" s="165">
        <v>0</v>
      </c>
      <c r="G56" s="165">
        <v>635</v>
      </c>
      <c r="H56" s="100">
        <f t="shared" si="5"/>
        <v>217.78062712129832</v>
      </c>
      <c r="I56" s="101">
        <v>0</v>
      </c>
      <c r="K56" s="165"/>
      <c r="L56" s="165"/>
      <c r="M56" s="165"/>
      <c r="N56" s="165"/>
    </row>
    <row r="57" spans="1:14" ht="30" customHeight="1">
      <c r="A57" s="6" t="s">
        <v>221</v>
      </c>
      <c r="B57" s="165">
        <v>1156316977.55</v>
      </c>
      <c r="C57" s="165">
        <v>0</v>
      </c>
      <c r="D57" s="165">
        <v>388</v>
      </c>
      <c r="E57" s="165">
        <v>495084191.33000004</v>
      </c>
      <c r="F57" s="165">
        <v>0</v>
      </c>
      <c r="G57" s="165">
        <v>388</v>
      </c>
      <c r="H57" s="100">
        <f t="shared" si="5"/>
        <v>42.81561206331006</v>
      </c>
      <c r="I57" s="101">
        <v>0</v>
      </c>
      <c r="K57" s="165"/>
      <c r="L57" s="165"/>
      <c r="M57" s="165"/>
      <c r="N57" s="165"/>
    </row>
    <row r="58" spans="1:14" ht="30" customHeight="1">
      <c r="A58" s="8" t="s">
        <v>33</v>
      </c>
      <c r="B58" s="103">
        <f aca="true" t="shared" si="9" ref="B58:G58">+B55+B54+B36</f>
        <v>6961801168.3</v>
      </c>
      <c r="C58" s="103">
        <f t="shared" si="9"/>
        <v>281686</v>
      </c>
      <c r="D58" s="103">
        <f t="shared" si="9"/>
        <v>5755</v>
      </c>
      <c r="E58" s="103">
        <f t="shared" si="9"/>
        <v>7082961137.33</v>
      </c>
      <c r="F58" s="103">
        <f t="shared" si="9"/>
        <v>339173</v>
      </c>
      <c r="G58" s="103">
        <f t="shared" si="9"/>
        <v>5755</v>
      </c>
      <c r="H58" s="104">
        <f t="shared" si="5"/>
        <v>101.74035376910349</v>
      </c>
      <c r="I58" s="104">
        <f>F58/C58*100</f>
        <v>120.4081850003195</v>
      </c>
      <c r="K58" s="165"/>
      <c r="L58" s="165"/>
      <c r="M58" s="165"/>
      <c r="N58" s="165"/>
    </row>
    <row r="59" spans="1:14" ht="30" customHeight="1">
      <c r="A59" s="232" t="s">
        <v>248</v>
      </c>
      <c r="K59" s="165"/>
      <c r="L59" s="165"/>
      <c r="M59" s="165"/>
      <c r="N59" s="165"/>
    </row>
    <row r="60" spans="11:14" ht="30" customHeight="1">
      <c r="K60" s="165"/>
      <c r="L60" s="165"/>
      <c r="M60" s="165"/>
      <c r="N60" s="165"/>
    </row>
    <row r="61" spans="2:14" ht="30" customHeight="1">
      <c r="B61" s="59"/>
      <c r="C61" s="59"/>
      <c r="D61" s="59"/>
      <c r="E61" s="59"/>
      <c r="F61" s="59"/>
      <c r="G61" s="59"/>
      <c r="K61" s="165"/>
      <c r="L61" s="165"/>
      <c r="M61" s="165"/>
      <c r="N61" s="165"/>
    </row>
    <row r="62" spans="11:14" ht="30" customHeight="1">
      <c r="K62" s="165"/>
      <c r="L62" s="165"/>
      <c r="M62" s="165"/>
      <c r="N62" s="165"/>
    </row>
    <row r="63" spans="11:14" ht="30" customHeight="1">
      <c r="K63" s="165"/>
      <c r="L63" s="165"/>
      <c r="M63" s="165"/>
      <c r="N63" s="165"/>
    </row>
    <row r="64" spans="11:22" ht="30" customHeight="1">
      <c r="K64" s="165"/>
      <c r="L64" s="165"/>
      <c r="M64" s="165"/>
      <c r="N64" s="165"/>
      <c r="S64" s="165"/>
      <c r="T64" s="165"/>
      <c r="U64" s="165"/>
      <c r="V64" s="165"/>
    </row>
    <row r="65" spans="5:22" ht="30" customHeight="1"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</row>
    <row r="66" spans="11:14" ht="30" customHeight="1">
      <c r="K66" s="165"/>
      <c r="L66" s="165"/>
      <c r="M66" s="165"/>
      <c r="N66" s="165"/>
    </row>
    <row r="67" spans="11:14" ht="30" customHeight="1">
      <c r="K67" s="165"/>
      <c r="L67" s="165"/>
      <c r="M67" s="165"/>
      <c r="N67" s="165"/>
    </row>
  </sheetData>
  <sheetProtection/>
  <mergeCells count="8">
    <mergeCell ref="A4:A6"/>
    <mergeCell ref="B4:C4"/>
    <mergeCell ref="D4:G4"/>
    <mergeCell ref="H4:I4"/>
    <mergeCell ref="A1:I1"/>
    <mergeCell ref="A2:I2"/>
    <mergeCell ref="A3:I3"/>
    <mergeCell ref="D5:D6"/>
  </mergeCells>
  <printOptions horizontalCentered="1" verticalCentered="1"/>
  <pageMargins left="0.15748031496062992" right="0.15748031496062992" top="0.5511811023622047" bottom="0.5511811023622047" header="0.31496062992125984" footer="0.31496062992125984"/>
  <pageSetup fitToHeight="1" fitToWidth="1" horizontalDpi="600" verticalDpi="600" orientation="portrait" paperSize="9" scale="44" r:id="rId2"/>
  <headerFooter alignWithMargins="0">
    <oddFooter>&amp;LPlaneación Estratégica - Sección Estadística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">
      <selection activeCell="J53" sqref="J53"/>
    </sheetView>
  </sheetViews>
  <sheetFormatPr defaultColWidth="11.421875" defaultRowHeight="21.75" customHeight="1"/>
  <cols>
    <col min="1" max="1" width="41.421875" style="37" bestFit="1" customWidth="1"/>
    <col min="2" max="2" width="25.57421875" style="37" bestFit="1" customWidth="1"/>
    <col min="3" max="3" width="22.421875" style="37" bestFit="1" customWidth="1"/>
    <col min="4" max="4" width="25.57421875" style="37" customWidth="1"/>
    <col min="5" max="5" width="19.8515625" style="37" bestFit="1" customWidth="1"/>
    <col min="6" max="6" width="25.57421875" style="37" customWidth="1"/>
    <col min="7" max="7" width="19.8515625" style="37" bestFit="1" customWidth="1"/>
    <col min="8" max="8" width="25.57421875" style="37" customWidth="1"/>
    <col min="9" max="9" width="18.00390625" style="37" bestFit="1" customWidth="1"/>
    <col min="10" max="10" width="25.57421875" style="37" customWidth="1"/>
    <col min="11" max="11" width="16.00390625" style="37" bestFit="1" customWidth="1"/>
    <col min="12" max="12" width="25.57421875" style="37" customWidth="1"/>
    <col min="13" max="13" width="22.421875" style="37" bestFit="1" customWidth="1"/>
    <col min="14" max="14" width="25.57421875" style="37" bestFit="1" customWidth="1"/>
    <col min="15" max="15" width="22.421875" style="37" bestFit="1" customWidth="1"/>
    <col min="16" max="16384" width="11.421875" style="37" customWidth="1"/>
  </cols>
  <sheetData>
    <row r="1" spans="1:16" s="35" customFormat="1" ht="33.75">
      <c r="A1" s="274" t="s">
        <v>137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105"/>
    </row>
    <row r="2" spans="1:15" s="35" customFormat="1" ht="33.75">
      <c r="A2" s="275" t="s">
        <v>234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3" ht="10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26.25">
      <c r="A4" s="108"/>
      <c r="B4" s="108"/>
      <c r="C4" s="108"/>
      <c r="D4" s="256" t="s">
        <v>36</v>
      </c>
      <c r="E4" s="256"/>
      <c r="F4" s="256"/>
      <c r="G4" s="256"/>
      <c r="H4" s="256"/>
      <c r="I4" s="256"/>
      <c r="J4" s="256"/>
      <c r="K4" s="256"/>
      <c r="L4" s="108"/>
      <c r="M4" s="108"/>
      <c r="N4" s="108"/>
      <c r="O4" s="108"/>
    </row>
    <row r="5" spans="1:15" ht="26.25">
      <c r="A5" s="96" t="s">
        <v>52</v>
      </c>
      <c r="B5" s="273" t="s">
        <v>38</v>
      </c>
      <c r="C5" s="273"/>
      <c r="D5" s="276" t="s">
        <v>39</v>
      </c>
      <c r="E5" s="276"/>
      <c r="F5" s="276" t="s">
        <v>40</v>
      </c>
      <c r="G5" s="276"/>
      <c r="H5" s="276" t="s">
        <v>138</v>
      </c>
      <c r="I5" s="276"/>
      <c r="J5" s="276" t="s">
        <v>41</v>
      </c>
      <c r="K5" s="276"/>
      <c r="L5" s="273" t="s">
        <v>42</v>
      </c>
      <c r="M5" s="273"/>
      <c r="N5" s="273" t="s">
        <v>43</v>
      </c>
      <c r="O5" s="273"/>
    </row>
    <row r="6" spans="1:15" ht="26.25">
      <c r="A6" s="96" t="s">
        <v>37</v>
      </c>
      <c r="B6" s="36" t="s">
        <v>139</v>
      </c>
      <c r="C6" s="36" t="s">
        <v>140</v>
      </c>
      <c r="D6" s="36" t="s">
        <v>139</v>
      </c>
      <c r="E6" s="36" t="s">
        <v>140</v>
      </c>
      <c r="F6" s="36" t="s">
        <v>139</v>
      </c>
      <c r="G6" s="36" t="s">
        <v>140</v>
      </c>
      <c r="H6" s="36" t="s">
        <v>139</v>
      </c>
      <c r="I6" s="36" t="s">
        <v>140</v>
      </c>
      <c r="J6" s="36" t="s">
        <v>139</v>
      </c>
      <c r="K6" s="36" t="s">
        <v>140</v>
      </c>
      <c r="L6" s="36" t="s">
        <v>139</v>
      </c>
      <c r="M6" s="36" t="s">
        <v>140</v>
      </c>
      <c r="N6" s="36" t="s">
        <v>139</v>
      </c>
      <c r="O6" s="36" t="s">
        <v>140</v>
      </c>
    </row>
    <row r="7" spans="1:15" ht="26.25">
      <c r="A7" s="96" t="s">
        <v>44</v>
      </c>
      <c r="B7" s="36" t="s">
        <v>63</v>
      </c>
      <c r="C7" s="36" t="s">
        <v>63</v>
      </c>
      <c r="D7" s="36" t="s">
        <v>63</v>
      </c>
      <c r="E7" s="36" t="s">
        <v>63</v>
      </c>
      <c r="F7" s="36" t="s">
        <v>63</v>
      </c>
      <c r="G7" s="36" t="s">
        <v>63</v>
      </c>
      <c r="H7" s="36" t="s">
        <v>63</v>
      </c>
      <c r="I7" s="36" t="s">
        <v>63</v>
      </c>
      <c r="J7" s="36" t="s">
        <v>63</v>
      </c>
      <c r="K7" s="36" t="s">
        <v>63</v>
      </c>
      <c r="L7" s="36" t="s">
        <v>63</v>
      </c>
      <c r="M7" s="36" t="s">
        <v>63</v>
      </c>
      <c r="N7" s="36" t="s">
        <v>63</v>
      </c>
      <c r="O7" s="36" t="s">
        <v>63</v>
      </c>
    </row>
    <row r="8" spans="1:17" ht="27.75" customHeight="1">
      <c r="A8" s="109" t="s">
        <v>1</v>
      </c>
      <c r="B8" s="110">
        <v>780989243.6600001</v>
      </c>
      <c r="C8" s="110">
        <v>312164546.41</v>
      </c>
      <c r="D8" s="110">
        <v>349033595.19000006</v>
      </c>
      <c r="E8" s="110">
        <v>231308225.84000003</v>
      </c>
      <c r="F8" s="110">
        <v>87299826.6</v>
      </c>
      <c r="G8" s="110">
        <v>71944096.45</v>
      </c>
      <c r="H8" s="110">
        <v>6579568.08</v>
      </c>
      <c r="I8" s="110">
        <v>3783462.69</v>
      </c>
      <c r="J8" s="110">
        <v>479624.57</v>
      </c>
      <c r="K8" s="110">
        <v>683919.86</v>
      </c>
      <c r="L8" s="110">
        <v>245227249.14</v>
      </c>
      <c r="M8" s="110">
        <v>479535969.0100001</v>
      </c>
      <c r="N8" s="110">
        <f>SUM(N9:N13)</f>
        <v>1469609107.24</v>
      </c>
      <c r="O8" s="110">
        <f>SUM(O9:O13)</f>
        <v>1099420220.26</v>
      </c>
      <c r="Q8" s="111"/>
    </row>
    <row r="9" spans="1:15" ht="27.75" customHeight="1">
      <c r="A9" s="52" t="s">
        <v>2</v>
      </c>
      <c r="B9" s="112">
        <v>295569252.03</v>
      </c>
      <c r="C9" s="112">
        <v>192331654.93</v>
      </c>
      <c r="D9" s="112">
        <v>72736997.85</v>
      </c>
      <c r="E9" s="112">
        <v>27525622.760000005</v>
      </c>
      <c r="F9" s="112">
        <v>42454005.6</v>
      </c>
      <c r="G9" s="112">
        <v>47411504.739999995</v>
      </c>
      <c r="H9" s="55">
        <v>0</v>
      </c>
      <c r="I9" s="55">
        <v>2528132.4000000004</v>
      </c>
      <c r="J9" s="55">
        <v>172757.68</v>
      </c>
      <c r="K9" s="55">
        <v>304437.86</v>
      </c>
      <c r="L9" s="55">
        <v>166517972.59</v>
      </c>
      <c r="M9" s="55">
        <v>293640775.2</v>
      </c>
      <c r="N9" s="55">
        <f>+B9+D9+F9+H9+J9+L9</f>
        <v>577450985.75</v>
      </c>
      <c r="O9" s="55">
        <f>+C9+E9+G9+I9+K9+M9</f>
        <v>563742127.89</v>
      </c>
    </row>
    <row r="10" spans="1:15" ht="27.75" customHeight="1">
      <c r="A10" s="52" t="s">
        <v>49</v>
      </c>
      <c r="B10" s="112">
        <v>36818422.53</v>
      </c>
      <c r="C10" s="112">
        <v>13393690.650000002</v>
      </c>
      <c r="D10" s="112">
        <v>49135568.53</v>
      </c>
      <c r="E10" s="112">
        <v>53711751.12</v>
      </c>
      <c r="F10" s="112">
        <v>1300000</v>
      </c>
      <c r="G10" s="112">
        <v>1322745.26</v>
      </c>
      <c r="H10" s="55">
        <v>0</v>
      </c>
      <c r="I10" s="55">
        <v>76250.12</v>
      </c>
      <c r="J10" s="55">
        <v>0</v>
      </c>
      <c r="K10" s="55">
        <v>0</v>
      </c>
      <c r="L10" s="55">
        <v>18251600.38</v>
      </c>
      <c r="M10" s="55">
        <v>15632835.940000001</v>
      </c>
      <c r="N10" s="55">
        <f aca="true" t="shared" si="0" ref="N10:O13">+B10+D10+F10+H10+J10+L10</f>
        <v>105505591.44</v>
      </c>
      <c r="O10" s="55">
        <f t="shared" si="0"/>
        <v>84137273.09</v>
      </c>
    </row>
    <row r="11" spans="1:15" ht="27.75" customHeight="1">
      <c r="A11" s="52" t="s">
        <v>5</v>
      </c>
      <c r="B11" s="112">
        <v>8883397.77</v>
      </c>
      <c r="C11" s="112">
        <v>21439785.509999998</v>
      </c>
      <c r="D11" s="112">
        <v>107073598.45000002</v>
      </c>
      <c r="E11" s="112">
        <v>85470556.97</v>
      </c>
      <c r="F11" s="112">
        <v>0</v>
      </c>
      <c r="G11" s="112">
        <v>0</v>
      </c>
      <c r="H11" s="55">
        <v>0</v>
      </c>
      <c r="I11" s="55">
        <v>273933.26</v>
      </c>
      <c r="J11" s="55">
        <v>0</v>
      </c>
      <c r="K11" s="55">
        <v>34482</v>
      </c>
      <c r="L11" s="55">
        <v>7516607.17</v>
      </c>
      <c r="M11" s="55">
        <v>12588913.71</v>
      </c>
      <c r="N11" s="55">
        <f t="shared" si="0"/>
        <v>123473603.39000002</v>
      </c>
      <c r="O11" s="55">
        <f t="shared" si="0"/>
        <v>119807671.44999999</v>
      </c>
    </row>
    <row r="12" spans="1:15" ht="27.75" customHeight="1">
      <c r="A12" s="52" t="s">
        <v>4</v>
      </c>
      <c r="B12" s="112">
        <v>234632313.16000003</v>
      </c>
      <c r="C12" s="112">
        <v>51856366.93000001</v>
      </c>
      <c r="D12" s="112">
        <v>33724437.120000005</v>
      </c>
      <c r="E12" s="112">
        <v>15147698.75</v>
      </c>
      <c r="F12" s="112">
        <v>2081634</v>
      </c>
      <c r="G12" s="112">
        <v>2468514.8000000003</v>
      </c>
      <c r="H12" s="112">
        <v>0</v>
      </c>
      <c r="I12" s="112">
        <v>12604.48</v>
      </c>
      <c r="J12" s="112">
        <v>306866.89</v>
      </c>
      <c r="K12" s="112">
        <v>345000</v>
      </c>
      <c r="L12" s="55">
        <v>23970400</v>
      </c>
      <c r="M12" s="55">
        <v>141644100.82</v>
      </c>
      <c r="N12" s="55">
        <f t="shared" si="0"/>
        <v>294715651.17</v>
      </c>
      <c r="O12" s="55">
        <f t="shared" si="0"/>
        <v>211474285.78</v>
      </c>
    </row>
    <row r="13" spans="1:15" ht="27.75" customHeight="1">
      <c r="A13" s="52" t="s">
        <v>3</v>
      </c>
      <c r="B13" s="112">
        <v>205085858.17000002</v>
      </c>
      <c r="C13" s="112">
        <v>33143048.390000008</v>
      </c>
      <c r="D13" s="112">
        <v>86362993.24</v>
      </c>
      <c r="E13" s="112">
        <v>49452596.24</v>
      </c>
      <c r="F13" s="112">
        <v>41464187</v>
      </c>
      <c r="G13" s="112">
        <v>20741331.65</v>
      </c>
      <c r="H13" s="112">
        <v>6579568.08</v>
      </c>
      <c r="I13" s="112">
        <v>892542.4299999999</v>
      </c>
      <c r="J13" s="112">
        <v>0</v>
      </c>
      <c r="K13" s="112">
        <v>0</v>
      </c>
      <c r="L13" s="55">
        <v>28970669</v>
      </c>
      <c r="M13" s="55">
        <v>16029343.339999998</v>
      </c>
      <c r="N13" s="55">
        <f t="shared" si="0"/>
        <v>368463275.49</v>
      </c>
      <c r="O13" s="55">
        <f t="shared" si="0"/>
        <v>120258862.05000001</v>
      </c>
    </row>
    <row r="14" spans="1:15" ht="27.75" customHeight="1">
      <c r="A14" s="109" t="s">
        <v>6</v>
      </c>
      <c r="B14" s="110">
        <v>706604127.79</v>
      </c>
      <c r="C14" s="110">
        <v>332648057.97999996</v>
      </c>
      <c r="D14" s="110">
        <v>84610103.97</v>
      </c>
      <c r="E14" s="110">
        <v>35182055.83</v>
      </c>
      <c r="F14" s="110">
        <v>47819177.99</v>
      </c>
      <c r="G14" s="110">
        <v>43628616.46</v>
      </c>
      <c r="H14" s="110">
        <v>4860751</v>
      </c>
      <c r="I14" s="110">
        <v>463586.83999999997</v>
      </c>
      <c r="J14" s="110">
        <v>1135955.8599999999</v>
      </c>
      <c r="K14" s="110">
        <v>118898.45000000001</v>
      </c>
      <c r="L14" s="110">
        <v>150125266.32</v>
      </c>
      <c r="M14" s="110">
        <v>178926884.64000002</v>
      </c>
      <c r="N14" s="110">
        <f>SUM(N15:N20)</f>
        <v>995155382.9300001</v>
      </c>
      <c r="O14" s="110">
        <f>SUM(O15:O20)</f>
        <v>590968100.1999999</v>
      </c>
    </row>
    <row r="15" spans="1:17" ht="27.75" customHeight="1">
      <c r="A15" s="52" t="s">
        <v>9</v>
      </c>
      <c r="B15" s="112">
        <v>55372530.38</v>
      </c>
      <c r="C15" s="112">
        <v>41659728.84</v>
      </c>
      <c r="D15" s="112">
        <v>32182757.759999998</v>
      </c>
      <c r="E15" s="112">
        <v>10428578.7</v>
      </c>
      <c r="F15" s="55">
        <v>6700000</v>
      </c>
      <c r="G15" s="55">
        <v>8642369.96</v>
      </c>
      <c r="H15" s="55">
        <v>0</v>
      </c>
      <c r="I15" s="55">
        <v>83972.68999999999</v>
      </c>
      <c r="J15" s="55">
        <v>0</v>
      </c>
      <c r="K15" s="55">
        <v>0</v>
      </c>
      <c r="L15" s="55">
        <v>53309125.739999995</v>
      </c>
      <c r="M15" s="55">
        <v>60805430.49</v>
      </c>
      <c r="N15" s="55">
        <f aca="true" t="shared" si="1" ref="N15:O20">+B15+D15+F15+H15+J15+L15</f>
        <v>147564413.88</v>
      </c>
      <c r="O15" s="55">
        <f t="shared" si="1"/>
        <v>121620080.68</v>
      </c>
      <c r="Q15" s="59"/>
    </row>
    <row r="16" spans="1:17" ht="27.75" customHeight="1">
      <c r="A16" s="52" t="s">
        <v>34</v>
      </c>
      <c r="B16" s="112">
        <v>160842087.54000002</v>
      </c>
      <c r="C16" s="112">
        <v>136024776.33</v>
      </c>
      <c r="D16" s="112">
        <v>12970058.21</v>
      </c>
      <c r="E16" s="112">
        <v>4649493.57</v>
      </c>
      <c r="F16" s="55">
        <v>16710950.91</v>
      </c>
      <c r="G16" s="55">
        <v>17942009.53</v>
      </c>
      <c r="H16" s="55">
        <v>1000000</v>
      </c>
      <c r="I16" s="55">
        <v>82729.79000000001</v>
      </c>
      <c r="J16" s="55">
        <v>0</v>
      </c>
      <c r="K16" s="55">
        <v>109975.27</v>
      </c>
      <c r="L16" s="55">
        <v>9558465</v>
      </c>
      <c r="M16" s="55">
        <v>57653675.64</v>
      </c>
      <c r="N16" s="55">
        <f t="shared" si="1"/>
        <v>201081561.66000003</v>
      </c>
      <c r="O16" s="55">
        <f t="shared" si="1"/>
        <v>216462660.13</v>
      </c>
      <c r="Q16" s="59"/>
    </row>
    <row r="17" spans="1:15" ht="27.75" customHeight="1">
      <c r="A17" s="52" t="s">
        <v>11</v>
      </c>
      <c r="B17" s="112">
        <v>42498203.199999996</v>
      </c>
      <c r="C17" s="112">
        <v>15378208.84</v>
      </c>
      <c r="D17" s="112">
        <v>9951322.370000001</v>
      </c>
      <c r="E17" s="112">
        <v>3253559.1399999997</v>
      </c>
      <c r="F17" s="112">
        <v>0</v>
      </c>
      <c r="G17" s="112">
        <v>425918.61</v>
      </c>
      <c r="H17" s="55">
        <v>495500</v>
      </c>
      <c r="I17" s="55">
        <v>13597.98</v>
      </c>
      <c r="J17" s="55">
        <v>210385.86</v>
      </c>
      <c r="K17" s="55">
        <v>8923.18</v>
      </c>
      <c r="L17" s="55">
        <v>35685214.39</v>
      </c>
      <c r="M17" s="55">
        <v>21035570.330000002</v>
      </c>
      <c r="N17" s="55">
        <f t="shared" si="1"/>
        <v>88840625.82</v>
      </c>
      <c r="O17" s="55">
        <f t="shared" si="1"/>
        <v>40115778.08</v>
      </c>
    </row>
    <row r="18" spans="1:15" ht="27.75" customHeight="1">
      <c r="A18" s="52" t="s">
        <v>10</v>
      </c>
      <c r="B18" s="112">
        <v>71020694.36</v>
      </c>
      <c r="C18" s="112">
        <v>19863573.590000004</v>
      </c>
      <c r="D18" s="112">
        <v>5297391.9399999995</v>
      </c>
      <c r="E18" s="112">
        <v>2312897.65</v>
      </c>
      <c r="F18" s="112">
        <v>4924476.33</v>
      </c>
      <c r="G18" s="112">
        <v>3256301.4000000004</v>
      </c>
      <c r="H18" s="55">
        <v>0</v>
      </c>
      <c r="I18" s="55">
        <v>185072.09000000003</v>
      </c>
      <c r="J18" s="55">
        <v>280800</v>
      </c>
      <c r="K18" s="55">
        <v>0</v>
      </c>
      <c r="L18" s="55">
        <v>18568096.69</v>
      </c>
      <c r="M18" s="55">
        <v>15532419.19</v>
      </c>
      <c r="N18" s="55">
        <f t="shared" si="1"/>
        <v>100091459.32</v>
      </c>
      <c r="O18" s="55">
        <f t="shared" si="1"/>
        <v>41150263.92</v>
      </c>
    </row>
    <row r="19" spans="1:17" ht="27.75" customHeight="1">
      <c r="A19" s="52" t="s">
        <v>7</v>
      </c>
      <c r="B19" s="112">
        <v>323855725.38</v>
      </c>
      <c r="C19" s="112">
        <v>98729933.21</v>
      </c>
      <c r="D19" s="112">
        <v>14814176.53</v>
      </c>
      <c r="E19" s="112">
        <v>9137233.780000001</v>
      </c>
      <c r="F19" s="55">
        <v>12756008.75</v>
      </c>
      <c r="G19" s="55">
        <v>8483596.77</v>
      </c>
      <c r="H19" s="55">
        <v>3365251</v>
      </c>
      <c r="I19" s="55">
        <v>98214.29</v>
      </c>
      <c r="J19" s="55">
        <v>484770</v>
      </c>
      <c r="K19" s="55">
        <v>0</v>
      </c>
      <c r="L19" s="55">
        <v>5284890.799999999</v>
      </c>
      <c r="M19" s="55">
        <v>8635462.440000001</v>
      </c>
      <c r="N19" s="55">
        <f t="shared" si="1"/>
        <v>360560822.46</v>
      </c>
      <c r="O19" s="55">
        <f t="shared" si="1"/>
        <v>125084440.49</v>
      </c>
      <c r="Q19" s="59"/>
    </row>
    <row r="20" spans="1:15" ht="27.75" customHeight="1">
      <c r="A20" s="52" t="s">
        <v>12</v>
      </c>
      <c r="B20" s="112">
        <v>53014886.93</v>
      </c>
      <c r="C20" s="112">
        <v>20991837.17</v>
      </c>
      <c r="D20" s="112">
        <v>9394397.16</v>
      </c>
      <c r="E20" s="112">
        <v>5400292.99</v>
      </c>
      <c r="F20" s="112">
        <v>6727742</v>
      </c>
      <c r="G20" s="112">
        <v>4878420.1899999995</v>
      </c>
      <c r="H20" s="55">
        <v>0</v>
      </c>
      <c r="I20" s="55">
        <v>0</v>
      </c>
      <c r="J20" s="55">
        <v>160000</v>
      </c>
      <c r="K20" s="55">
        <v>0</v>
      </c>
      <c r="L20" s="55">
        <v>27719473.700000003</v>
      </c>
      <c r="M20" s="55">
        <v>15264326.55</v>
      </c>
      <c r="N20" s="55">
        <f t="shared" si="1"/>
        <v>97016499.79</v>
      </c>
      <c r="O20" s="55">
        <f t="shared" si="1"/>
        <v>46534876.900000006</v>
      </c>
    </row>
    <row r="21" spans="1:15" ht="27.75" customHeight="1">
      <c r="A21" s="109" t="s">
        <v>13</v>
      </c>
      <c r="B21" s="110">
        <v>1159743203.3400002</v>
      </c>
      <c r="C21" s="110">
        <v>1169907821.31</v>
      </c>
      <c r="D21" s="110">
        <v>97370574.81</v>
      </c>
      <c r="E21" s="110">
        <v>65996496.09</v>
      </c>
      <c r="F21" s="110">
        <v>12929000</v>
      </c>
      <c r="G21" s="110">
        <v>13425770.92</v>
      </c>
      <c r="H21" s="110">
        <v>4727460</v>
      </c>
      <c r="I21" s="110">
        <v>2212817.65</v>
      </c>
      <c r="J21" s="110">
        <v>1900241</v>
      </c>
      <c r="K21" s="110">
        <v>1155228.57</v>
      </c>
      <c r="L21" s="110">
        <v>43761311.01</v>
      </c>
      <c r="M21" s="110">
        <v>41198026.04000001</v>
      </c>
      <c r="N21" s="110">
        <f>SUM(N22:N27)</f>
        <v>1320431790.1599998</v>
      </c>
      <c r="O21" s="110">
        <f>SUM(O22:O27)</f>
        <v>1293896160.58</v>
      </c>
    </row>
    <row r="22" spans="1:15" ht="27.75" customHeight="1">
      <c r="A22" s="52" t="s">
        <v>19</v>
      </c>
      <c r="B22" s="112">
        <v>227244103.95</v>
      </c>
      <c r="C22" s="112">
        <v>113754954.09000002</v>
      </c>
      <c r="D22" s="112">
        <v>14425002</v>
      </c>
      <c r="E22" s="112">
        <v>3283945.6300000004</v>
      </c>
      <c r="F22" s="55">
        <v>800000</v>
      </c>
      <c r="G22" s="55">
        <v>1320569.31</v>
      </c>
      <c r="H22" s="112">
        <v>2962460</v>
      </c>
      <c r="I22" s="112">
        <v>28294.4</v>
      </c>
      <c r="J22" s="112">
        <v>0</v>
      </c>
      <c r="K22" s="112">
        <v>0</v>
      </c>
      <c r="L22" s="55">
        <v>1639481</v>
      </c>
      <c r="M22" s="55">
        <v>3489427.24</v>
      </c>
      <c r="N22" s="55">
        <f aca="true" t="shared" si="2" ref="N22:O27">+B22+D22+F22+H22+J22+L22</f>
        <v>247071046.95</v>
      </c>
      <c r="O22" s="55">
        <f t="shared" si="2"/>
        <v>121877190.67000002</v>
      </c>
    </row>
    <row r="23" spans="1:15" ht="27.75" customHeight="1">
      <c r="A23" s="52" t="s">
        <v>17</v>
      </c>
      <c r="B23" s="112">
        <v>139035570.32999998</v>
      </c>
      <c r="C23" s="112">
        <v>90529701.08999999</v>
      </c>
      <c r="D23" s="112">
        <v>11686568.34</v>
      </c>
      <c r="E23" s="112">
        <v>6562419.57</v>
      </c>
      <c r="F23" s="55">
        <v>0</v>
      </c>
      <c r="G23" s="112">
        <v>0</v>
      </c>
      <c r="H23" s="112">
        <v>0</v>
      </c>
      <c r="I23" s="112">
        <v>125556.59000000001</v>
      </c>
      <c r="J23" s="112">
        <v>0</v>
      </c>
      <c r="K23" s="112">
        <v>0</v>
      </c>
      <c r="L23" s="55">
        <v>3487116.6</v>
      </c>
      <c r="M23" s="55">
        <v>2244968.38</v>
      </c>
      <c r="N23" s="55">
        <f t="shared" si="2"/>
        <v>154209255.26999998</v>
      </c>
      <c r="O23" s="55">
        <f t="shared" si="2"/>
        <v>99462645.63</v>
      </c>
    </row>
    <row r="24" spans="1:15" ht="27.75" customHeight="1">
      <c r="A24" s="52" t="s">
        <v>18</v>
      </c>
      <c r="B24" s="112">
        <v>22071948.75</v>
      </c>
      <c r="C24" s="112">
        <v>13111409.06</v>
      </c>
      <c r="D24" s="112">
        <v>8533389.98</v>
      </c>
      <c r="E24" s="112">
        <v>5743146.08</v>
      </c>
      <c r="F24" s="112">
        <v>200000</v>
      </c>
      <c r="G24" s="112">
        <v>225000</v>
      </c>
      <c r="H24" s="112">
        <v>1015000</v>
      </c>
      <c r="I24" s="112">
        <v>1176262.5</v>
      </c>
      <c r="J24" s="112">
        <v>0</v>
      </c>
      <c r="K24" s="112">
        <v>0</v>
      </c>
      <c r="L24" s="55">
        <v>21545890.41</v>
      </c>
      <c r="M24" s="55">
        <v>15761543.630000003</v>
      </c>
      <c r="N24" s="55">
        <f t="shared" si="2"/>
        <v>53366229.14</v>
      </c>
      <c r="O24" s="55">
        <f t="shared" si="2"/>
        <v>36017361.27</v>
      </c>
    </row>
    <row r="25" spans="1:15" ht="27.75" customHeight="1">
      <c r="A25" s="52" t="s">
        <v>20</v>
      </c>
      <c r="B25" s="112">
        <v>72834569.52</v>
      </c>
      <c r="C25" s="112">
        <v>47438824.38</v>
      </c>
      <c r="D25" s="112">
        <v>44092461.489999995</v>
      </c>
      <c r="E25" s="112">
        <v>32807788.509999998</v>
      </c>
      <c r="F25" s="55">
        <v>2300000</v>
      </c>
      <c r="G25" s="55">
        <v>1900000</v>
      </c>
      <c r="H25" s="55">
        <v>0</v>
      </c>
      <c r="I25" s="55">
        <v>389760.49</v>
      </c>
      <c r="J25" s="55">
        <v>1300241</v>
      </c>
      <c r="K25" s="55">
        <v>1155228.57</v>
      </c>
      <c r="L25" s="55">
        <v>4923387</v>
      </c>
      <c r="M25" s="55">
        <v>5348335.48</v>
      </c>
      <c r="N25" s="55">
        <f t="shared" si="2"/>
        <v>125450659.00999999</v>
      </c>
      <c r="O25" s="55">
        <f t="shared" si="2"/>
        <v>89039937.42999999</v>
      </c>
    </row>
    <row r="26" spans="1:15" ht="27.75" customHeight="1">
      <c r="A26" s="52" t="s">
        <v>16</v>
      </c>
      <c r="B26" s="112">
        <v>78177487.78</v>
      </c>
      <c r="C26" s="112">
        <v>71857566.72</v>
      </c>
      <c r="D26" s="112">
        <v>13603253</v>
      </c>
      <c r="E26" s="112">
        <v>9115633.510000002</v>
      </c>
      <c r="F26" s="112">
        <v>5294000</v>
      </c>
      <c r="G26" s="112">
        <v>6105945.4799999995</v>
      </c>
      <c r="H26" s="112">
        <v>750000</v>
      </c>
      <c r="I26" s="112">
        <v>359888.89</v>
      </c>
      <c r="J26" s="112">
        <v>300000</v>
      </c>
      <c r="K26" s="112">
        <v>0</v>
      </c>
      <c r="L26" s="55">
        <v>7399850</v>
      </c>
      <c r="M26" s="55">
        <v>7801352.57</v>
      </c>
      <c r="N26" s="55">
        <f t="shared" si="2"/>
        <v>105524590.78</v>
      </c>
      <c r="O26" s="55">
        <f t="shared" si="2"/>
        <v>95240387.17000002</v>
      </c>
    </row>
    <row r="27" spans="1:15" ht="27.75" customHeight="1">
      <c r="A27" s="52" t="s">
        <v>14</v>
      </c>
      <c r="B27" s="112">
        <v>620379523.01</v>
      </c>
      <c r="C27" s="112">
        <v>833215365.9699999</v>
      </c>
      <c r="D27" s="112">
        <v>5029900</v>
      </c>
      <c r="E27" s="112">
        <v>8483562.79</v>
      </c>
      <c r="F27" s="112">
        <v>4335000</v>
      </c>
      <c r="G27" s="112">
        <v>3874256.13</v>
      </c>
      <c r="H27" s="112">
        <v>0</v>
      </c>
      <c r="I27" s="112">
        <v>133054.78</v>
      </c>
      <c r="J27" s="112">
        <v>300000</v>
      </c>
      <c r="K27" s="112">
        <v>0</v>
      </c>
      <c r="L27" s="55">
        <v>4765586</v>
      </c>
      <c r="M27" s="55">
        <v>6552398.74</v>
      </c>
      <c r="N27" s="55">
        <f t="shared" si="2"/>
        <v>634810009.01</v>
      </c>
      <c r="O27" s="55">
        <f t="shared" si="2"/>
        <v>852258638.4099998</v>
      </c>
    </row>
    <row r="28" spans="1:15" ht="27.75" customHeight="1">
      <c r="A28" s="109" t="s">
        <v>21</v>
      </c>
      <c r="B28" s="110">
        <v>1274210100.69</v>
      </c>
      <c r="C28" s="110">
        <v>1744390398.25</v>
      </c>
      <c r="D28" s="110">
        <v>97498869.12</v>
      </c>
      <c r="E28" s="110">
        <v>89649171.64999999</v>
      </c>
      <c r="F28" s="110">
        <v>161922262.13</v>
      </c>
      <c r="G28" s="110">
        <v>137985253.46</v>
      </c>
      <c r="H28" s="110">
        <v>9899800</v>
      </c>
      <c r="I28" s="110">
        <v>1519475.57</v>
      </c>
      <c r="J28" s="110">
        <v>1874227</v>
      </c>
      <c r="K28" s="110">
        <v>428181.41000000003</v>
      </c>
      <c r="L28" s="110">
        <v>111219069.44</v>
      </c>
      <c r="M28" s="110">
        <v>134249946.35000002</v>
      </c>
      <c r="N28" s="110">
        <f>SUM(N29:N33)</f>
        <v>1656624328.3799999</v>
      </c>
      <c r="O28" s="110">
        <f>SUM(O29:O33)</f>
        <v>2108222426.69</v>
      </c>
    </row>
    <row r="29" spans="1:15" ht="27.75" customHeight="1">
      <c r="A29" s="52" t="s">
        <v>27</v>
      </c>
      <c r="B29" s="112">
        <v>369962685.52</v>
      </c>
      <c r="C29" s="112">
        <v>297627157.84000003</v>
      </c>
      <c r="D29" s="112">
        <v>21100124</v>
      </c>
      <c r="E29" s="112">
        <v>9649390.329999998</v>
      </c>
      <c r="F29" s="112">
        <v>38756100</v>
      </c>
      <c r="G29" s="112">
        <v>17681298.96</v>
      </c>
      <c r="H29" s="55">
        <v>7799800</v>
      </c>
      <c r="I29" s="55">
        <v>133333.33</v>
      </c>
      <c r="J29" s="55">
        <v>0</v>
      </c>
      <c r="K29" s="55">
        <v>100133.33</v>
      </c>
      <c r="L29" s="55">
        <v>25489799.34</v>
      </c>
      <c r="M29" s="55">
        <v>51137669.09</v>
      </c>
      <c r="N29" s="55">
        <f aca="true" t="shared" si="3" ref="N29:O33">+B29+D29+F29+H29+J29+L29</f>
        <v>463108508.85999995</v>
      </c>
      <c r="O29" s="55">
        <f t="shared" si="3"/>
        <v>376328982.88</v>
      </c>
    </row>
    <row r="30" spans="1:15" ht="27.75" customHeight="1">
      <c r="A30" s="52" t="s">
        <v>26</v>
      </c>
      <c r="B30" s="112">
        <v>100852056.53999999</v>
      </c>
      <c r="C30" s="112">
        <v>110762456.84</v>
      </c>
      <c r="D30" s="112">
        <v>11894603.120000001</v>
      </c>
      <c r="E30" s="112">
        <v>24291505.35</v>
      </c>
      <c r="F30" s="112">
        <v>101400166.54</v>
      </c>
      <c r="G30" s="112">
        <v>78763467.06</v>
      </c>
      <c r="H30" s="55">
        <v>0</v>
      </c>
      <c r="I30" s="55">
        <v>0</v>
      </c>
      <c r="J30" s="55">
        <v>0</v>
      </c>
      <c r="K30" s="55">
        <v>110000</v>
      </c>
      <c r="L30" s="55">
        <v>71917137</v>
      </c>
      <c r="M30" s="55">
        <v>60683597.519999996</v>
      </c>
      <c r="N30" s="55">
        <f t="shared" si="3"/>
        <v>286063963.2</v>
      </c>
      <c r="O30" s="55">
        <f t="shared" si="3"/>
        <v>274611026.77</v>
      </c>
    </row>
    <row r="31" spans="1:15" ht="27.75" customHeight="1">
      <c r="A31" s="52" t="s">
        <v>31</v>
      </c>
      <c r="B31" s="112">
        <v>37482854.16</v>
      </c>
      <c r="C31" s="112">
        <v>26633727.279999997</v>
      </c>
      <c r="D31" s="112">
        <v>8404142</v>
      </c>
      <c r="E31" s="112">
        <v>15325042.329999998</v>
      </c>
      <c r="F31" s="112">
        <v>3244153</v>
      </c>
      <c r="G31" s="112">
        <v>16905458.88</v>
      </c>
      <c r="H31" s="112">
        <v>0</v>
      </c>
      <c r="I31" s="112">
        <v>226897.08000000002</v>
      </c>
      <c r="J31" s="112">
        <v>1174227</v>
      </c>
      <c r="K31" s="112">
        <v>218048.08000000002</v>
      </c>
      <c r="L31" s="55">
        <v>2200159</v>
      </c>
      <c r="M31" s="55">
        <v>2722432.17</v>
      </c>
      <c r="N31" s="55">
        <f t="shared" si="3"/>
        <v>52505535.16</v>
      </c>
      <c r="O31" s="55">
        <f t="shared" si="3"/>
        <v>62031605.81999999</v>
      </c>
    </row>
    <row r="32" spans="1:15" ht="27.75" customHeight="1">
      <c r="A32" s="52" t="s">
        <v>24</v>
      </c>
      <c r="B32" s="112">
        <v>340384047.41</v>
      </c>
      <c r="C32" s="112">
        <v>259307105.57999998</v>
      </c>
      <c r="D32" s="112">
        <v>0</v>
      </c>
      <c r="E32" s="112">
        <v>509534.24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3923536.16</v>
      </c>
      <c r="M32" s="55">
        <v>3036400.06</v>
      </c>
      <c r="N32" s="55">
        <f t="shared" si="3"/>
        <v>344307583.57000005</v>
      </c>
      <c r="O32" s="55">
        <f t="shared" si="3"/>
        <v>262853039.88</v>
      </c>
    </row>
    <row r="33" spans="1:15" ht="27.75" customHeight="1">
      <c r="A33" s="52" t="s">
        <v>22</v>
      </c>
      <c r="B33" s="112">
        <v>425528457.05999994</v>
      </c>
      <c r="C33" s="112">
        <v>1050059950.7100002</v>
      </c>
      <c r="D33" s="112">
        <v>56100000</v>
      </c>
      <c r="E33" s="112">
        <v>39873699.4</v>
      </c>
      <c r="F33" s="112">
        <v>18521842.59</v>
      </c>
      <c r="G33" s="112">
        <v>24635028.56</v>
      </c>
      <c r="H33" s="55">
        <v>2100000</v>
      </c>
      <c r="I33" s="55">
        <v>1159245.1600000001</v>
      </c>
      <c r="J33" s="55">
        <v>700000</v>
      </c>
      <c r="K33" s="55">
        <v>0</v>
      </c>
      <c r="L33" s="55">
        <v>7688437.9399999995</v>
      </c>
      <c r="M33" s="55">
        <v>16669847.510000002</v>
      </c>
      <c r="N33" s="55">
        <f t="shared" si="3"/>
        <v>510638737.5899999</v>
      </c>
      <c r="O33" s="55">
        <f t="shared" si="3"/>
        <v>1132397771.3400002</v>
      </c>
    </row>
    <row r="34" spans="1:15" ht="27.75" customHeight="1">
      <c r="A34" s="109" t="s">
        <v>28</v>
      </c>
      <c r="B34" s="110">
        <v>612568694.91</v>
      </c>
      <c r="C34" s="110">
        <v>500181119.2399999</v>
      </c>
      <c r="D34" s="110">
        <v>153988823.15</v>
      </c>
      <c r="E34" s="110">
        <v>123613931.32000001</v>
      </c>
      <c r="F34" s="110">
        <v>38669741.61</v>
      </c>
      <c r="G34" s="110">
        <v>22054073.299999997</v>
      </c>
      <c r="H34" s="110">
        <v>10090627.04</v>
      </c>
      <c r="I34" s="110">
        <v>419779.89</v>
      </c>
      <c r="J34" s="110">
        <v>1966700.83</v>
      </c>
      <c r="K34" s="110">
        <v>1667034.37</v>
      </c>
      <c r="L34" s="110">
        <v>61798424.989999995</v>
      </c>
      <c r="M34" s="110">
        <v>84244304.83</v>
      </c>
      <c r="N34" s="110">
        <f>SUM(N35:N39)</f>
        <v>879083012.5300001</v>
      </c>
      <c r="O34" s="110">
        <f>SUM(O35:O39)</f>
        <v>732180242.9499999</v>
      </c>
    </row>
    <row r="35" spans="1:15" ht="27.75" customHeight="1">
      <c r="A35" s="52" t="s">
        <v>29</v>
      </c>
      <c r="B35" s="112">
        <v>33555501.66</v>
      </c>
      <c r="C35" s="112">
        <v>14982487.610000001</v>
      </c>
      <c r="D35" s="112">
        <v>52046735.980000004</v>
      </c>
      <c r="E35" s="112">
        <v>50409994.3</v>
      </c>
      <c r="F35" s="112">
        <v>7100000</v>
      </c>
      <c r="G35" s="112">
        <v>4604166.67</v>
      </c>
      <c r="H35" s="112">
        <v>600000</v>
      </c>
      <c r="I35" s="112">
        <v>50000</v>
      </c>
      <c r="J35" s="112">
        <v>0</v>
      </c>
      <c r="K35" s="112">
        <v>290000</v>
      </c>
      <c r="L35" s="55">
        <v>3128131.4</v>
      </c>
      <c r="M35" s="55">
        <v>7506124.999999999</v>
      </c>
      <c r="N35" s="55">
        <f aca="true" t="shared" si="4" ref="N35:O39">+B35+D35+F35+H35+J35+L35</f>
        <v>96430369.04</v>
      </c>
      <c r="O35" s="55">
        <f t="shared" si="4"/>
        <v>77842773.58</v>
      </c>
    </row>
    <row r="36" spans="1:15" ht="27.75" customHeight="1">
      <c r="A36" s="52" t="s">
        <v>50</v>
      </c>
      <c r="B36" s="112">
        <v>241955451.8</v>
      </c>
      <c r="C36" s="112">
        <v>158667465.77999997</v>
      </c>
      <c r="D36" s="112">
        <v>10478406.43</v>
      </c>
      <c r="E36" s="112">
        <v>6560730.640000001</v>
      </c>
      <c r="F36" s="112">
        <v>875587.61</v>
      </c>
      <c r="G36" s="112">
        <v>640836.51</v>
      </c>
      <c r="H36" s="112">
        <v>0</v>
      </c>
      <c r="I36" s="112">
        <v>74747.65</v>
      </c>
      <c r="J36" s="112">
        <v>283104.83</v>
      </c>
      <c r="K36" s="112">
        <v>412114.79000000004</v>
      </c>
      <c r="L36" s="55">
        <v>10018861.59</v>
      </c>
      <c r="M36" s="55">
        <v>8602831.8</v>
      </c>
      <c r="N36" s="55">
        <f t="shared" si="4"/>
        <v>263611412.26000005</v>
      </c>
      <c r="O36" s="55">
        <f t="shared" si="4"/>
        <v>174958727.16999996</v>
      </c>
    </row>
    <row r="37" spans="1:15" ht="27.75" customHeight="1">
      <c r="A37" s="52" t="s">
        <v>32</v>
      </c>
      <c r="B37" s="112">
        <v>25313857.14</v>
      </c>
      <c r="C37" s="112">
        <v>25300510.109999996</v>
      </c>
      <c r="D37" s="112">
        <v>54136852.260000005</v>
      </c>
      <c r="E37" s="112">
        <v>46853080.27000001</v>
      </c>
      <c r="F37" s="112">
        <v>16834894</v>
      </c>
      <c r="G37" s="112">
        <v>11414313.67</v>
      </c>
      <c r="H37" s="55">
        <v>6474061</v>
      </c>
      <c r="I37" s="55">
        <v>20533.620000000003</v>
      </c>
      <c r="J37" s="55">
        <v>950596</v>
      </c>
      <c r="K37" s="55">
        <v>460915.01</v>
      </c>
      <c r="L37" s="55">
        <v>34804276</v>
      </c>
      <c r="M37" s="55">
        <v>59937895.989999995</v>
      </c>
      <c r="N37" s="55">
        <f t="shared" si="4"/>
        <v>138514536.4</v>
      </c>
      <c r="O37" s="55">
        <f t="shared" si="4"/>
        <v>143987248.67000002</v>
      </c>
    </row>
    <row r="38" spans="1:15" ht="27.75" customHeight="1">
      <c r="A38" s="52" t="s">
        <v>90</v>
      </c>
      <c r="B38" s="112">
        <v>257787713.32</v>
      </c>
      <c r="C38" s="112">
        <v>262533053.51</v>
      </c>
      <c r="D38" s="112">
        <v>8528008.89</v>
      </c>
      <c r="E38" s="112">
        <v>3576511.19</v>
      </c>
      <c r="F38" s="112">
        <v>7500000</v>
      </c>
      <c r="G38" s="112">
        <v>3884691.7800000003</v>
      </c>
      <c r="H38" s="112">
        <v>80566.04</v>
      </c>
      <c r="I38" s="112">
        <v>0</v>
      </c>
      <c r="J38" s="112">
        <v>300000</v>
      </c>
      <c r="K38" s="112">
        <v>483551.75</v>
      </c>
      <c r="L38" s="55">
        <v>6196075</v>
      </c>
      <c r="M38" s="55">
        <v>1885451.7200000002</v>
      </c>
      <c r="N38" s="55">
        <f t="shared" si="4"/>
        <v>280392363.25</v>
      </c>
      <c r="O38" s="55">
        <f t="shared" si="4"/>
        <v>272363259.95</v>
      </c>
    </row>
    <row r="39" spans="1:15" ht="27.75" customHeight="1">
      <c r="A39" s="52" t="s">
        <v>30</v>
      </c>
      <c r="B39" s="112">
        <v>53956170.989999995</v>
      </c>
      <c r="C39" s="112">
        <v>38697602.230000004</v>
      </c>
      <c r="D39" s="112">
        <v>28798819.59</v>
      </c>
      <c r="E39" s="112">
        <v>16213614.920000002</v>
      </c>
      <c r="F39" s="112">
        <v>6359260</v>
      </c>
      <c r="G39" s="112">
        <v>1510064.67</v>
      </c>
      <c r="H39" s="55">
        <v>2936000</v>
      </c>
      <c r="I39" s="55">
        <v>274498.62</v>
      </c>
      <c r="J39" s="55">
        <v>433000</v>
      </c>
      <c r="K39" s="55">
        <v>20452.82</v>
      </c>
      <c r="L39" s="55">
        <v>7651081</v>
      </c>
      <c r="M39" s="55">
        <v>6312000.32</v>
      </c>
      <c r="N39" s="55">
        <f t="shared" si="4"/>
        <v>100134331.58</v>
      </c>
      <c r="O39" s="55">
        <f t="shared" si="4"/>
        <v>63028233.580000006</v>
      </c>
    </row>
    <row r="40" spans="1:15" ht="27.75" customHeight="1">
      <c r="A40" s="109" t="s">
        <v>47</v>
      </c>
      <c r="B40" s="110">
        <v>543055164.22</v>
      </c>
      <c r="C40" s="110">
        <v>540367354.85</v>
      </c>
      <c r="D40" s="110">
        <v>29695169.490000002</v>
      </c>
      <c r="E40" s="110">
        <v>38125308.269999996</v>
      </c>
      <c r="F40" s="110">
        <v>32152476</v>
      </c>
      <c r="G40" s="110">
        <v>31973873.21</v>
      </c>
      <c r="H40" s="110">
        <v>13618380.9</v>
      </c>
      <c r="I40" s="110">
        <v>4287391.24</v>
      </c>
      <c r="J40" s="110">
        <v>208842.2</v>
      </c>
      <c r="K40" s="110">
        <v>277303.53</v>
      </c>
      <c r="L40" s="110">
        <v>34213743.6</v>
      </c>
      <c r="M40" s="110">
        <v>57177252.39</v>
      </c>
      <c r="N40" s="110">
        <f>SUM(N41:N45)</f>
        <v>652943776.41</v>
      </c>
      <c r="O40" s="110">
        <f>SUM(O41:O45)</f>
        <v>672208483.49</v>
      </c>
    </row>
    <row r="41" spans="1:17" ht="27.75" customHeight="1">
      <c r="A41" s="52" t="s">
        <v>8</v>
      </c>
      <c r="B41" s="112">
        <v>186665441.36999997</v>
      </c>
      <c r="C41" s="112">
        <v>135191582.83999997</v>
      </c>
      <c r="D41" s="112">
        <v>709877.71</v>
      </c>
      <c r="E41" s="112">
        <v>71858.06</v>
      </c>
      <c r="F41" s="55">
        <v>503000</v>
      </c>
      <c r="G41" s="55">
        <v>0</v>
      </c>
      <c r="H41" s="55">
        <v>606580.91</v>
      </c>
      <c r="I41" s="55">
        <v>0</v>
      </c>
      <c r="J41" s="55">
        <v>208842.2</v>
      </c>
      <c r="K41" s="55">
        <v>143303.53</v>
      </c>
      <c r="L41" s="55">
        <v>8600000</v>
      </c>
      <c r="M41" s="55">
        <v>1992634.92</v>
      </c>
      <c r="N41" s="55">
        <f aca="true" t="shared" si="5" ref="N41:O45">+B41+D41+F41+H41+J41+L41</f>
        <v>197293742.18999997</v>
      </c>
      <c r="O41" s="55">
        <f t="shared" si="5"/>
        <v>137399379.34999996</v>
      </c>
      <c r="Q41" s="59"/>
    </row>
    <row r="42" spans="1:15" ht="27.75" customHeight="1">
      <c r="A42" s="52" t="s">
        <v>23</v>
      </c>
      <c r="B42" s="112">
        <v>35879978.480000004</v>
      </c>
      <c r="C42" s="112">
        <v>50665921.47</v>
      </c>
      <c r="D42" s="112">
        <v>2631200</v>
      </c>
      <c r="E42" s="112">
        <v>5451806.83</v>
      </c>
      <c r="F42" s="112">
        <v>4662500</v>
      </c>
      <c r="G42" s="112">
        <v>3805513.33</v>
      </c>
      <c r="H42" s="55">
        <v>13011799.99</v>
      </c>
      <c r="I42" s="55">
        <v>3815493.6</v>
      </c>
      <c r="J42" s="55">
        <v>0</v>
      </c>
      <c r="K42" s="55">
        <v>34000</v>
      </c>
      <c r="L42" s="55">
        <v>2762236</v>
      </c>
      <c r="M42" s="55">
        <v>19346304.75</v>
      </c>
      <c r="N42" s="55">
        <f t="shared" si="5"/>
        <v>58947714.470000006</v>
      </c>
      <c r="O42" s="55">
        <f>+C42+E42+G42+I42+K42+M42</f>
        <v>83119039.97999999</v>
      </c>
    </row>
    <row r="43" spans="1:15" ht="27.75" customHeight="1">
      <c r="A43" s="52" t="s">
        <v>65</v>
      </c>
      <c r="B43" s="112">
        <v>44047795.62</v>
      </c>
      <c r="C43" s="112">
        <v>31825034.250000004</v>
      </c>
      <c r="D43" s="112">
        <v>877260.12</v>
      </c>
      <c r="E43" s="112">
        <v>1831002.55</v>
      </c>
      <c r="F43" s="112">
        <v>1500000</v>
      </c>
      <c r="G43" s="112">
        <v>1393000</v>
      </c>
      <c r="H43" s="55">
        <v>0</v>
      </c>
      <c r="I43" s="55">
        <v>455061.22</v>
      </c>
      <c r="J43" s="55">
        <v>0</v>
      </c>
      <c r="K43" s="55">
        <v>100000</v>
      </c>
      <c r="L43" s="55">
        <v>12223170</v>
      </c>
      <c r="M43" s="55">
        <v>9261680.52</v>
      </c>
      <c r="N43" s="55">
        <f t="shared" si="5"/>
        <v>58648225.739999995</v>
      </c>
      <c r="O43" s="55">
        <f t="shared" si="5"/>
        <v>44865778.54000001</v>
      </c>
    </row>
    <row r="44" spans="1:15" ht="27.75" customHeight="1">
      <c r="A44" s="52" t="s">
        <v>25</v>
      </c>
      <c r="B44" s="112">
        <v>89562789</v>
      </c>
      <c r="C44" s="112">
        <v>77162221.98</v>
      </c>
      <c r="D44" s="112">
        <v>4299512</v>
      </c>
      <c r="E44" s="112">
        <v>5601165.680000001</v>
      </c>
      <c r="F44" s="112">
        <v>24236976</v>
      </c>
      <c r="G44" s="112">
        <v>25775359.88</v>
      </c>
      <c r="H44" s="55">
        <v>0</v>
      </c>
      <c r="I44" s="55">
        <v>0</v>
      </c>
      <c r="J44" s="55">
        <v>0</v>
      </c>
      <c r="K44" s="55">
        <v>0</v>
      </c>
      <c r="L44" s="55">
        <v>7862270.890000001</v>
      </c>
      <c r="M44" s="55">
        <v>11049417.64</v>
      </c>
      <c r="N44" s="55">
        <f t="shared" si="5"/>
        <v>125961547.89</v>
      </c>
      <c r="O44" s="55">
        <f t="shared" si="5"/>
        <v>119588165.18</v>
      </c>
    </row>
    <row r="45" spans="1:15" ht="27.75" customHeight="1">
      <c r="A45" s="52" t="s">
        <v>15</v>
      </c>
      <c r="B45" s="112">
        <v>186899159.75</v>
      </c>
      <c r="C45" s="112">
        <v>245522594.31</v>
      </c>
      <c r="D45" s="112">
        <v>21177319.66</v>
      </c>
      <c r="E45" s="112">
        <v>25169475.15</v>
      </c>
      <c r="F45" s="112">
        <v>1250000</v>
      </c>
      <c r="G45" s="112">
        <v>1000000</v>
      </c>
      <c r="H45" s="112">
        <v>0</v>
      </c>
      <c r="I45" s="112">
        <v>16836.42</v>
      </c>
      <c r="J45" s="112">
        <v>0</v>
      </c>
      <c r="K45" s="112">
        <v>0</v>
      </c>
      <c r="L45" s="55">
        <v>2766066.71</v>
      </c>
      <c r="M45" s="55">
        <v>15527214.559999999</v>
      </c>
      <c r="N45" s="55">
        <f t="shared" si="5"/>
        <v>212092546.12</v>
      </c>
      <c r="O45" s="55">
        <f t="shared" si="5"/>
        <v>287236120.44</v>
      </c>
    </row>
    <row r="46" spans="1:15" ht="27.75" customHeight="1">
      <c r="A46" s="102" t="s">
        <v>33</v>
      </c>
      <c r="B46" s="113">
        <f aca="true" t="shared" si="6" ref="B46:M46">SUM(B8+B14+B21+B28+B34+B40)</f>
        <v>5077170534.610001</v>
      </c>
      <c r="C46" s="113">
        <f t="shared" si="6"/>
        <v>4599659298.04</v>
      </c>
      <c r="D46" s="113">
        <f t="shared" si="6"/>
        <v>812197135.7300001</v>
      </c>
      <c r="E46" s="113">
        <f t="shared" si="6"/>
        <v>583875189</v>
      </c>
      <c r="F46" s="113">
        <f t="shared" si="6"/>
        <v>380792484.33000004</v>
      </c>
      <c r="G46" s="113">
        <f t="shared" si="6"/>
        <v>321011683.8</v>
      </c>
      <c r="H46" s="113">
        <f t="shared" si="6"/>
        <v>49776587.019999996</v>
      </c>
      <c r="I46" s="113">
        <f t="shared" si="6"/>
        <v>12686513.88</v>
      </c>
      <c r="J46" s="113">
        <f t="shared" si="6"/>
        <v>7565591.46</v>
      </c>
      <c r="K46" s="113">
        <f t="shared" si="6"/>
        <v>4330566.19</v>
      </c>
      <c r="L46" s="113">
        <f t="shared" si="6"/>
        <v>646345064.5</v>
      </c>
      <c r="M46" s="113">
        <f t="shared" si="6"/>
        <v>975332383.2600001</v>
      </c>
      <c r="N46" s="113">
        <f>SUM(N8+N14+N21+N28+N34+N40)</f>
        <v>6973847397.65</v>
      </c>
      <c r="O46" s="113">
        <f>SUM(O8+O14+O21+O28+O34+O40)</f>
        <v>6496895634.169999</v>
      </c>
    </row>
    <row r="47" spans="1:15" s="26" customFormat="1" ht="15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21.75" customHeight="1">
      <c r="A48" s="52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2:15" ht="21.7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</row>
    <row r="50" spans="2:15" ht="21.75" customHeight="1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3" ht="21.75" customHeight="1">
      <c r="M53" s="7"/>
    </row>
  </sheetData>
  <sheetProtection/>
  <mergeCells count="10">
    <mergeCell ref="N5:O5"/>
    <mergeCell ref="A1:O1"/>
    <mergeCell ref="A2:O2"/>
    <mergeCell ref="D4:K4"/>
    <mergeCell ref="B5:C5"/>
    <mergeCell ref="D5:E5"/>
    <mergeCell ref="F5:G5"/>
    <mergeCell ref="H5:I5"/>
    <mergeCell ref="J5:K5"/>
    <mergeCell ref="L5:M5"/>
  </mergeCells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2"/>
  <headerFooter alignWithMargins="0">
    <oddFooter>&amp;LPlaneación Estratégica - Sección de Estadística.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Harolin Esther Peña Montero</cp:lastModifiedBy>
  <cp:lastPrinted>2023-10-03T12:53:50Z</cp:lastPrinted>
  <dcterms:created xsi:type="dcterms:W3CDTF">2017-05-04T13:35:28Z</dcterms:created>
  <dcterms:modified xsi:type="dcterms:W3CDTF">2023-10-17T12:50:52Z</dcterms:modified>
  <cp:category/>
  <cp:version/>
  <cp:contentType/>
  <cp:contentStatus/>
</cp:coreProperties>
</file>