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34" firstSheet="5" activeTab="10"/>
  </bookViews>
  <sheets>
    <sheet name="Estadisticas Mensuales" sheetId="1" r:id="rId1"/>
    <sheet name="Resumen Ejecutivo" sheetId="2" r:id="rId2"/>
    <sheet name="% Ejec. Sucursales y Regionales" sheetId="3" r:id="rId3"/>
    <sheet name="Comparativo Formalizaciones" sheetId="4" r:id="rId4"/>
    <sheet name="Comp. Desembolso-Recuperación" sheetId="5" r:id="rId5"/>
    <sheet name="Form. por Suc. y Sub-sectores" sheetId="6" r:id="rId6"/>
    <sheet name="Formalizado por Rubros" sheetId="7" r:id="rId7"/>
    <sheet name="Desem-Cobros Suc. y Subsectores" sheetId="8" r:id="rId8"/>
    <sheet name="Desem-cobros por Rubros" sheetId="9" r:id="rId9"/>
    <sheet name="TASA 0% por Sucursal" sheetId="10" r:id="rId10"/>
    <sheet name="Tasa 0% por RUBROS" sheetId="11" r:id="rId11"/>
  </sheets>
  <externalReferences>
    <externalReference r:id="rId14"/>
    <externalReference r:id="rId15"/>
  </externalReferences>
  <definedNames>
    <definedName name="_xlfn.SINGLE" hidden="1">#NAME?</definedName>
    <definedName name="A_IMPRESIÓN_IM">#REF!</definedName>
    <definedName name="AP">'[1]AG'!#REF!</definedName>
    <definedName name="_xlnm.Print_Area" localSheetId="2">'% Ejec. Sucursales y Regionales'!$A$1:$P$49</definedName>
    <definedName name="_xlnm.Print_Area" localSheetId="4">'Comp. Desembolso-Recuperación'!$A$1:$I$46</definedName>
    <definedName name="_xlnm.Print_Area" localSheetId="3">'Comparativo Formalizaciones'!$A$1:$M$48</definedName>
    <definedName name="_xlnm.Print_Area" localSheetId="8">'Desem-cobros por Rubros'!$A$1:$D$58</definedName>
    <definedName name="_xlnm.Print_Area" localSheetId="7">'Desem-Cobros Suc. y Subsectores'!$A$1:$O$47</definedName>
    <definedName name="_xlnm.Print_Area" localSheetId="5">'Form. por Suc. y Sub-sectores'!$A$1:$O$47</definedName>
    <definedName name="_xlnm.Print_Area" localSheetId="6">'Formalizado por Rubros'!$A$1:$I$59</definedName>
    <definedName name="_xlnm.Print_Area" localSheetId="1">'Resumen Ejecutivo'!$A$1:$C$24</definedName>
    <definedName name="_xlnm.Print_Area" localSheetId="10">'Tasa 0% por RUBROS'!$A$1:$E$57</definedName>
    <definedName name="_xlnm.Print_Area" localSheetId="9">'TASA 0% por Sucursal'!$A$1:$G$46</definedName>
    <definedName name="BB">'[1]AG'!#REF!</definedName>
    <definedName name="PRINT_AREA_MI">#REF!</definedName>
    <definedName name="_xlnm.Print_Titles" localSheetId="10">'Tasa 0% por RUBROS'!$1:$7</definedName>
  </definedNames>
  <calcPr fullCalcOnLoad="1"/>
</workbook>
</file>

<file path=xl/sharedStrings.xml><?xml version="1.0" encoding="utf-8"?>
<sst xmlns="http://schemas.openxmlformats.org/spreadsheetml/2006/main" count="677" uniqueCount="245">
  <si>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</si>
  <si>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</si>
  <si>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</si>
  <si>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</si>
  <si>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</si>
  <si>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</si>
  <si>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</si>
  <si>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</si>
  <si>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</si>
  <si>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</si>
  <si>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</si>
  <si>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</si>
  <si>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</si>
  <si>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</si>
  <si>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</si>
  <si>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</si>
  <si>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</si>
  <si>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</si>
  <si>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</si>
  <si>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</si>
  <si>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</si>
  <si>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</si>
  <si>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</si>
  <si>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</si>
  <si>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</si>
  <si>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</si>
  <si>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</si>
  <si>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</si>
  <si>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</si>
  <si>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</si>
  <si>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</si>
  <si>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</si>
  <si>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</si>
  <si>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</si>
  <si>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</si>
  <si>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</si>
  <si>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</si>
  <si>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</si>
  <si>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</si>
  <si>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</si>
  <si>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</si>
  <si>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</si>
  <si>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</si>
  <si>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</si>
  <si>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</si>
  <si>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</si>
  <si>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</si>
  <si>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Regional 06</t>
  </si>
  <si>
    <t>(Valor en RD$)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</si>
  <si>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</si>
  <si>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</si>
  <si>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</si>
  <si>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</si>
  <si>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</si>
  <si>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</si>
  <si>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</si>
  <si>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</si>
  <si>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</si>
  <si>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</si>
  <si>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Product.</t>
  </si>
  <si>
    <t>Realizados</t>
  </si>
  <si>
    <t>Cantidad</t>
  </si>
  <si>
    <t>(Tareas)</t>
  </si>
  <si>
    <t>(RD$)</t>
  </si>
  <si>
    <t>Río San Juan</t>
  </si>
  <si>
    <t>San Cristóbal</t>
  </si>
  <si>
    <t>Concepto:</t>
  </si>
  <si>
    <t xml:space="preserve">    Monto (RD$)</t>
  </si>
  <si>
    <t>Préstamos Otorgados (Und.)</t>
  </si>
  <si>
    <t>Monto Formalizado</t>
  </si>
  <si>
    <t>Productores Beneficiados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</si>
  <si>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</si>
  <si>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</si>
  <si>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</si>
  <si>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</si>
  <si>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</si>
  <si>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</si>
  <si>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</si>
  <si>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</si>
  <si>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</si>
  <si>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</si>
  <si>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</si>
  <si>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</si>
  <si>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</si>
  <si>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</si>
  <si>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</si>
  <si>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</si>
  <si>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</si>
  <si>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</si>
  <si>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 xml:space="preserve">San Juan de la Maguana 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</si>
  <si>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</si>
  <si>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</si>
  <si>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</si>
  <si>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</si>
  <si>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</si>
  <si>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</si>
  <si>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</si>
  <si>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</si>
  <si>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</si>
  <si>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</si>
  <si>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</si>
  <si>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</si>
  <si>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</si>
  <si>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</si>
  <si>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Comparativo de los Desembolsos y Recuperación por Regionales y Sucursales</t>
  </si>
  <si>
    <t>Febrero</t>
  </si>
  <si>
    <t>Sub-Sectores</t>
  </si>
  <si>
    <t>Programado</t>
  </si>
  <si>
    <t>Superf.</t>
  </si>
  <si>
    <t xml:space="preserve"> (RD$)</t>
  </si>
  <si>
    <t xml:space="preserve"> (Tareas)</t>
  </si>
  <si>
    <t>Benefic.</t>
  </si>
  <si>
    <t>I.- Agrícola</t>
  </si>
  <si>
    <t>Arroz (Producción)</t>
  </si>
  <si>
    <t>Aguacate (Producción)</t>
  </si>
  <si>
    <t>Café (Producción)</t>
  </si>
  <si>
    <t>Cacao (Producción)</t>
  </si>
  <si>
    <t>Habichuela (Producción)</t>
  </si>
  <si>
    <t>Plátano</t>
  </si>
  <si>
    <t>Guineo</t>
  </si>
  <si>
    <t>Yuca</t>
  </si>
  <si>
    <t>Piña</t>
  </si>
  <si>
    <t>Ñame</t>
  </si>
  <si>
    <t>Batata</t>
  </si>
  <si>
    <t>Tabaco (Producción)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</si>
  <si>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</si>
  <si>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</si>
  <si>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</si>
  <si>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</si>
  <si>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</si>
  <si>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</si>
  <si>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</si>
  <si>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2.2 Avícola</t>
  </si>
  <si>
    <t>Total Avícola</t>
  </si>
  <si>
    <t>Total Pecuario</t>
  </si>
  <si>
    <t>III.- Otras Finalidades</t>
  </si>
  <si>
    <t>Préstamos de Consumo</t>
  </si>
  <si>
    <t xml:space="preserve">Montos Desembolsado y Cobrado según Sub-Sectores por Regionales y Sucursales </t>
  </si>
  <si>
    <t>Acuicola</t>
  </si>
  <si>
    <t>Desembolsado</t>
  </si>
  <si>
    <t>Cobrado</t>
  </si>
  <si>
    <t>Cantidad y Monto de los Préstamos Formalizados por Sub-Sectores, Regionales y Sucursales</t>
  </si>
  <si>
    <t>Tomate</t>
  </si>
  <si>
    <t>Aji (Producción)</t>
  </si>
  <si>
    <t xml:space="preserve">Papa </t>
  </si>
  <si>
    <t xml:space="preserve">Cebolla </t>
  </si>
  <si>
    <t>Coco</t>
  </si>
  <si>
    <t>Ajo</t>
  </si>
  <si>
    <t>Maíz</t>
  </si>
  <si>
    <t xml:space="preserve">Guandul </t>
  </si>
  <si>
    <t>Ganado de Carne (Comerc.)</t>
  </si>
  <si>
    <t>Ganado de Leche (Comerc.)</t>
  </si>
  <si>
    <t>Porcino</t>
  </si>
  <si>
    <t xml:space="preserve">Otros </t>
  </si>
  <si>
    <t>Pollos</t>
  </si>
  <si>
    <t>2.3 Acuicola</t>
  </si>
  <si>
    <t>2.4 Apícola</t>
  </si>
  <si>
    <t>Préstamos Formalizados Según Cultivos Principales</t>
  </si>
  <si>
    <t>Préstamos</t>
  </si>
  <si>
    <t>Monto</t>
  </si>
  <si>
    <t>Otorgados</t>
  </si>
  <si>
    <t>Cubierta</t>
  </si>
  <si>
    <t>(Tas.)</t>
  </si>
  <si>
    <t>Sub-Total Agrícola</t>
  </si>
  <si>
    <t>2.3 Acuícola</t>
  </si>
  <si>
    <t>Superficie Financiada, Desembolsos y Cobros por Sub-Sectores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</si>
  <si>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</si>
  <si>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</si>
  <si>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</si>
  <si>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</si>
  <si>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</si>
  <si>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</si>
  <si>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</si>
  <si>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</si>
  <si>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</si>
  <si>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</si>
  <si>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</si>
  <si>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</si>
  <si>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</si>
  <si>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Año 2023</t>
  </si>
  <si>
    <t>Productores</t>
  </si>
  <si>
    <t>Beneficiarios</t>
  </si>
  <si>
    <t>Desembolsos (RD$)</t>
  </si>
  <si>
    <t>Cobros
(RD$)</t>
  </si>
  <si>
    <t>Resumen Actividad Crediticia Global</t>
  </si>
  <si>
    <t>Arroz (Fomento)</t>
  </si>
  <si>
    <t>Cacao (Rehabilitación)</t>
  </si>
  <si>
    <t>Cacao (Fomento)</t>
  </si>
  <si>
    <t>Chinola (Fomento)</t>
  </si>
  <si>
    <t>Yuca Dulce (Fomento)</t>
  </si>
  <si>
    <t>Guineo (Mantenimiento)</t>
  </si>
  <si>
    <t>Tabaco (Comerc.)</t>
  </si>
  <si>
    <t>Batata (Fomento)</t>
  </si>
  <si>
    <t>Sandia (Fomento)</t>
  </si>
  <si>
    <t>Yuca Amarga (Fomento)</t>
  </si>
  <si>
    <t>Cacao (Comerc.)</t>
  </si>
  <si>
    <t>Arroz (Comerc.)</t>
  </si>
  <si>
    <t>Otros Agrícolas</t>
  </si>
  <si>
    <t>Ceba de Novillo</t>
  </si>
  <si>
    <t>Ovino Carne</t>
  </si>
  <si>
    <t>Vacuno de Leche</t>
  </si>
  <si>
    <t>Pez Agua Dulce</t>
  </si>
  <si>
    <t>Café (Fomento)</t>
  </si>
  <si>
    <t>Café (Rehabilitación)</t>
  </si>
  <si>
    <t>Café (Mantenimiento)</t>
  </si>
  <si>
    <t>Cacao (Renovación)</t>
  </si>
  <si>
    <t>Plátano (Fomento)</t>
  </si>
  <si>
    <t>Limón Agrio (Fomento)</t>
  </si>
  <si>
    <t>Gallina Ponedora</t>
  </si>
  <si>
    <t>Producción Miel</t>
  </si>
  <si>
    <t>Vacuno Doble Propósito</t>
  </si>
  <si>
    <t>Product.
Benef.</t>
  </si>
  <si>
    <t xml:space="preserve">Ejecución del Programa de Préstamos en Monto y Tareas por Sub-Sectores </t>
  </si>
  <si>
    <t>Ají (Fomento)</t>
  </si>
  <si>
    <t>Café (Comerc.)</t>
  </si>
  <si>
    <t>Habichuela (Comerc.)</t>
  </si>
  <si>
    <t>Microempresas y Otros</t>
  </si>
  <si>
    <t>Yautía</t>
  </si>
  <si>
    <t>2.1 Ganado y Otros</t>
  </si>
  <si>
    <t>Sub-Total Ganado y Otros</t>
  </si>
  <si>
    <t>Benef</t>
  </si>
  <si>
    <t>Benef.</t>
  </si>
  <si>
    <t>Maíz (Fomento)</t>
  </si>
  <si>
    <t>Aguacate (Mantenimiento)</t>
  </si>
  <si>
    <t>III. Microempresas y Otros</t>
  </si>
  <si>
    <t>Total Microempresas y Otros</t>
  </si>
  <si>
    <t>Actividad Crediticia Tasa 0% por Regionales y Sucursales</t>
  </si>
  <si>
    <t>(Cant.)</t>
  </si>
  <si>
    <t>Notas: superficie en cifras preliminar</t>
  </si>
  <si>
    <t>Notas: superficie 2023 en cifras preliminar</t>
  </si>
  <si>
    <t>Octubre - Diciembre 2023</t>
  </si>
  <si>
    <t>Octubre - Diciembre 2022-2023</t>
  </si>
  <si>
    <t>ene-dic</t>
  </si>
  <si>
    <t>ene-mar</t>
  </si>
  <si>
    <t>abril-jun</t>
  </si>
  <si>
    <t>jul-sept</t>
  </si>
  <si>
    <t>oct-dic</t>
  </si>
  <si>
    <t>Aguacate (Fomento)</t>
  </si>
  <si>
    <t>Guineo (Rehabilitación)</t>
  </si>
  <si>
    <t>Caña de Azúcar</t>
  </si>
  <si>
    <t>Plátano (Mantenimiento)</t>
  </si>
  <si>
    <t>Yautía Coco (Fomento)</t>
  </si>
  <si>
    <t>Melón (Fomento)</t>
  </si>
  <si>
    <t>Habichuela Roja (Fomento)</t>
  </si>
  <si>
    <t>Habichuela Negra (Fomento)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</si>
</sst>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  <numFmt numFmtId="181" formatCode="#,##0.0_);\(#,##0.0\)"/>
    <numFmt numFmtId="182" formatCode="#,##0.0;\-#,##0.0"/>
    <numFmt numFmtId="183" formatCode="[$-80A]dddd\,\ d&quot; de &quot;mmmm&quot; de &quot;yyyy"/>
    <numFmt numFmtId="184" formatCode="[$-80A]hh:mm:ss\ AM/PM"/>
    <numFmt numFmtId="185" formatCode="0.00_ ;\-0.00\ "/>
    <numFmt numFmtId="186" formatCode="0.0_ ;\-0.0\ "/>
    <numFmt numFmtId="187" formatCode="0_ ;\-0\ "/>
    <numFmt numFmtId="188" formatCode="0_);\(0\)"/>
    <numFmt numFmtId="189" formatCode="0.00_);\(0.00\)"/>
    <numFmt numFmtId="190" formatCode="#,##0.00_);\-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_);\(0.0\)"/>
    <numFmt numFmtId="196" formatCode="_(* #,##0.0_);_(* \(#,##0.0\);_(* &quot;-&quot;?_);_(@_)"/>
    <numFmt numFmtId="197" formatCode="0.000000"/>
    <numFmt numFmtId="198" formatCode="0.00000"/>
    <numFmt numFmtId="199" formatCode="0.0000"/>
    <numFmt numFmtId="200" formatCode="0.000"/>
    <numFmt numFmtId="201" formatCode="0.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sz val="20"/>
      <name val="Book Antiqua"/>
      <family val="1"/>
    </font>
    <font>
      <b/>
      <u val="single"/>
      <sz val="13"/>
      <color indexed="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8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3"/>
      <name val="Book Antiqua"/>
      <family val="1"/>
    </font>
    <font>
      <sz val="16"/>
      <name val="Arial"/>
      <family val="2"/>
    </font>
    <font>
      <sz val="16"/>
      <name val="Book Antiqua"/>
      <family val="1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sz val="12"/>
      <color indexed="9"/>
      <name val="Book Antiqua"/>
      <family val="1"/>
    </font>
    <font>
      <sz val="14"/>
      <name val="Calibri"/>
      <family val="2"/>
    </font>
    <font>
      <sz val="24"/>
      <name val="Book Antiqua"/>
      <family val="1"/>
    </font>
    <font>
      <u val="single"/>
      <sz val="14"/>
      <name val="Book Antiqua"/>
      <family val="1"/>
    </font>
    <font>
      <u val="singleAccounting"/>
      <sz val="14"/>
      <name val="Book Antiqua"/>
      <family val="1"/>
    </font>
    <font>
      <u val="double"/>
      <sz val="14"/>
      <name val="Book Antiqua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Book Antiqua"/>
      <family val="1"/>
    </font>
    <font>
      <sz val="12"/>
      <color theme="1"/>
      <name val="Book Antiqua"/>
      <family val="1"/>
    </font>
    <font>
      <sz val="12"/>
      <color theme="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3" fontId="5" fillId="0" borderId="0" xfId="49" applyNumberFormat="1" applyFont="1" applyBorder="1" applyAlignment="1">
      <alignment/>
    </xf>
    <xf numFmtId="0" fontId="0" fillId="0" borderId="0" xfId="60">
      <alignment/>
      <protection/>
    </xf>
    <xf numFmtId="178" fontId="0" fillId="0" borderId="0" xfId="49" applyNumberFormat="1" applyFont="1" applyAlignment="1">
      <alignment/>
    </xf>
    <xf numFmtId="37" fontId="10" fillId="0" borderId="0" xfId="52" applyNumberFormat="1" applyFont="1" applyFill="1" applyBorder="1" applyAlignment="1" applyProtection="1">
      <alignment/>
      <protection/>
    </xf>
    <xf numFmtId="0" fontId="11" fillId="0" borderId="0" xfId="60" applyFont="1">
      <alignment/>
      <protection/>
    </xf>
    <xf numFmtId="178" fontId="11" fillId="0" borderId="0" xfId="49" applyNumberFormat="1" applyFont="1" applyAlignment="1">
      <alignment/>
    </xf>
    <xf numFmtId="178" fontId="6" fillId="0" borderId="0" xfId="49" applyNumberFormat="1" applyFont="1" applyAlignment="1">
      <alignment/>
    </xf>
    <xf numFmtId="178" fontId="7" fillId="0" borderId="0" xfId="49" applyNumberFormat="1" applyFont="1" applyAlignment="1">
      <alignment/>
    </xf>
    <xf numFmtId="0" fontId="12" fillId="0" borderId="0" xfId="60" applyFont="1">
      <alignment/>
      <protection/>
    </xf>
    <xf numFmtId="178" fontId="12" fillId="0" borderId="0" xfId="49" applyNumberFormat="1" applyFont="1" applyAlignment="1">
      <alignment/>
    </xf>
    <xf numFmtId="43" fontId="12" fillId="0" borderId="0" xfId="49" applyFont="1" applyAlignment="1">
      <alignment/>
    </xf>
    <xf numFmtId="0" fontId="14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vertical="center"/>
      <protection/>
    </xf>
    <xf numFmtId="0" fontId="5" fillId="33" borderId="0" xfId="60" applyFont="1" applyFill="1">
      <alignment/>
      <protection/>
    </xf>
    <xf numFmtId="0" fontId="3" fillId="33" borderId="0" xfId="60" applyFont="1" applyFill="1">
      <alignment/>
      <protection/>
    </xf>
    <xf numFmtId="0" fontId="5" fillId="0" borderId="0" xfId="60" applyFont="1">
      <alignment/>
      <protection/>
    </xf>
    <xf numFmtId="3" fontId="3" fillId="0" borderId="0" xfId="60" applyNumberFormat="1" applyFont="1">
      <alignment/>
      <protection/>
    </xf>
    <xf numFmtId="43" fontId="0" fillId="0" borderId="0" xfId="49" applyFont="1" applyAlignment="1">
      <alignment/>
    </xf>
    <xf numFmtId="3" fontId="70" fillId="0" borderId="0" xfId="60" applyNumberFormat="1" applyFont="1">
      <alignment/>
      <protection/>
    </xf>
    <xf numFmtId="3" fontId="15" fillId="0" borderId="0" xfId="60" applyNumberFormat="1" applyFont="1" applyAlignment="1">
      <alignment horizontal="right" vertical="center"/>
      <protection/>
    </xf>
    <xf numFmtId="0" fontId="6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3" fontId="0" fillId="0" borderId="0" xfId="60" applyNumberFormat="1">
      <alignment/>
      <protection/>
    </xf>
    <xf numFmtId="178" fontId="14" fillId="0" borderId="0" xfId="49" applyNumberFormat="1" applyFont="1" applyAlignment="1">
      <alignment/>
    </xf>
    <xf numFmtId="43" fontId="14" fillId="0" borderId="0" xfId="49" applyFont="1" applyAlignment="1">
      <alignment/>
    </xf>
    <xf numFmtId="178" fontId="3" fillId="0" borderId="0" xfId="49" applyNumberFormat="1" applyFont="1" applyAlignment="1">
      <alignment/>
    </xf>
    <xf numFmtId="43" fontId="3" fillId="0" borderId="0" xfId="49" applyFont="1" applyAlignment="1">
      <alignment/>
    </xf>
    <xf numFmtId="0" fontId="2" fillId="0" borderId="0" xfId="60" applyFont="1" applyAlignment="1">
      <alignment horizontal="centerContinuous"/>
      <protection/>
    </xf>
    <xf numFmtId="3" fontId="4" fillId="0" borderId="0" xfId="49" applyNumberFormat="1" applyFont="1" applyFill="1" applyBorder="1" applyAlignment="1">
      <alignment/>
    </xf>
    <xf numFmtId="178" fontId="5" fillId="0" borderId="0" xfId="49" applyNumberFormat="1" applyFont="1" applyAlignment="1">
      <alignment/>
    </xf>
    <xf numFmtId="178" fontId="3" fillId="0" borderId="0" xfId="60" applyNumberFormat="1" applyFont="1">
      <alignment/>
      <protection/>
    </xf>
    <xf numFmtId="0" fontId="13" fillId="0" borderId="0" xfId="61" applyFont="1">
      <alignment/>
      <protection/>
    </xf>
    <xf numFmtId="0" fontId="13" fillId="33" borderId="0" xfId="61" applyFont="1" applyFill="1">
      <alignment/>
      <protection/>
    </xf>
    <xf numFmtId="3" fontId="7" fillId="33" borderId="0" xfId="56" applyNumberFormat="1" applyFont="1" applyFill="1" applyBorder="1" applyAlignment="1">
      <alignment/>
    </xf>
    <xf numFmtId="4" fontId="7" fillId="33" borderId="0" xfId="56" applyNumberFormat="1" applyFont="1" applyFill="1" applyBorder="1" applyAlignment="1">
      <alignment/>
    </xf>
    <xf numFmtId="0" fontId="22" fillId="0" borderId="0" xfId="61" applyFont="1">
      <alignment/>
      <protection/>
    </xf>
    <xf numFmtId="0" fontId="23" fillId="0" borderId="0" xfId="63">
      <alignment/>
      <protection/>
    </xf>
    <xf numFmtId="3" fontId="7" fillId="0" borderId="0" xfId="60" applyNumberFormat="1" applyFont="1">
      <alignment/>
      <protection/>
    </xf>
    <xf numFmtId="37" fontId="20" fillId="0" borderId="0" xfId="0" applyNumberFormat="1" applyFont="1" applyAlignment="1">
      <alignment/>
    </xf>
    <xf numFmtId="178" fontId="14" fillId="0" borderId="0" xfId="60" applyNumberFormat="1" applyFont="1">
      <alignment/>
      <protection/>
    </xf>
    <xf numFmtId="37" fontId="12" fillId="0" borderId="0" xfId="60" applyNumberFormat="1" applyFont="1">
      <alignment/>
      <protection/>
    </xf>
    <xf numFmtId="3" fontId="3" fillId="0" borderId="0" xfId="0" applyNumberFormat="1" applyFont="1" applyAlignment="1">
      <alignment/>
    </xf>
    <xf numFmtId="0" fontId="7" fillId="0" borderId="0" xfId="61" applyFont="1">
      <alignment/>
      <protection/>
    </xf>
    <xf numFmtId="178" fontId="6" fillId="0" borderId="0" xfId="49" applyNumberFormat="1" applyFont="1" applyAlignment="1">
      <alignment wrapText="1"/>
    </xf>
    <xf numFmtId="0" fontId="18" fillId="0" borderId="0" xfId="60" applyFont="1">
      <alignment/>
      <protection/>
    </xf>
    <xf numFmtId="178" fontId="18" fillId="0" borderId="0" xfId="49" applyNumberFormat="1" applyFont="1" applyAlignment="1">
      <alignment/>
    </xf>
    <xf numFmtId="37" fontId="18" fillId="0" borderId="0" xfId="60" applyNumberFormat="1" applyFont="1">
      <alignment/>
      <protection/>
    </xf>
    <xf numFmtId="178" fontId="18" fillId="0" borderId="0" xfId="49" applyNumberFormat="1" applyFont="1" applyAlignment="1">
      <alignment/>
    </xf>
    <xf numFmtId="0" fontId="11" fillId="0" borderId="0" xfId="63" applyFont="1">
      <alignment/>
      <protection/>
    </xf>
    <xf numFmtId="3" fontId="12" fillId="0" borderId="0" xfId="60" applyNumberFormat="1" applyFont="1">
      <alignment/>
      <protection/>
    </xf>
    <xf numFmtId="178" fontId="0" fillId="0" borderId="0" xfId="60" applyNumberFormat="1">
      <alignment/>
      <protection/>
    </xf>
    <xf numFmtId="179" fontId="3" fillId="0" borderId="0" xfId="49" applyNumberFormat="1" applyFont="1" applyAlignment="1">
      <alignment/>
    </xf>
    <xf numFmtId="43" fontId="20" fillId="0" borderId="0" xfId="49" applyFont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" fontId="71" fillId="0" borderId="0" xfId="0" applyNumberFormat="1" applyFont="1" applyFill="1" applyBorder="1" applyAlignment="1">
      <alignment horizontal="left"/>
    </xf>
    <xf numFmtId="178" fontId="71" fillId="0" borderId="0" xfId="56" applyNumberFormat="1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178" fontId="11" fillId="0" borderId="0" xfId="56" applyNumberFormat="1" applyFont="1" applyFill="1" applyBorder="1" applyAlignment="1">
      <alignment horizontal="left"/>
    </xf>
    <xf numFmtId="178" fontId="71" fillId="0" borderId="0" xfId="0" applyNumberFormat="1" applyFont="1" applyFill="1" applyBorder="1" applyAlignment="1">
      <alignment horizontal="left"/>
    </xf>
    <xf numFmtId="0" fontId="6" fillId="0" borderId="0" xfId="63" applyFont="1" applyFill="1" applyBorder="1" applyAlignment="1">
      <alignment horizontal="left"/>
      <protection/>
    </xf>
    <xf numFmtId="0" fontId="11" fillId="0" borderId="0" xfId="63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49" fontId="7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0" fillId="0" borderId="0" xfId="60" applyFont="1" applyFill="1" applyBorder="1" applyAlignment="1">
      <alignment horizontal="left"/>
      <protection/>
    </xf>
    <xf numFmtId="17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left"/>
    </xf>
    <xf numFmtId="0" fontId="7" fillId="0" borderId="0" xfId="63" applyFont="1" applyFill="1" applyBorder="1" applyAlignment="1">
      <alignment horizontal="left"/>
      <protection/>
    </xf>
    <xf numFmtId="0" fontId="13" fillId="0" borderId="0" xfId="60" applyFont="1" applyFill="1" applyBorder="1" applyAlignment="1">
      <alignment horizontal="left"/>
      <protection/>
    </xf>
    <xf numFmtId="178" fontId="7" fillId="0" borderId="0" xfId="49" applyNumberFormat="1" applyFont="1" applyFill="1" applyBorder="1" applyAlignment="1">
      <alignment horizontal="left"/>
    </xf>
    <xf numFmtId="3" fontId="5" fillId="0" borderId="0" xfId="49" applyNumberFormat="1" applyFont="1" applyFill="1" applyBorder="1" applyAlignment="1">
      <alignment horizontal="left"/>
    </xf>
    <xf numFmtId="0" fontId="45" fillId="0" borderId="0" xfId="60" applyFont="1" applyFill="1" applyBorder="1" applyAlignment="1">
      <alignment horizontal="left"/>
      <protection/>
    </xf>
    <xf numFmtId="0" fontId="9" fillId="0" borderId="0" xfId="60" applyFont="1" applyFill="1" applyBorder="1" applyAlignment="1">
      <alignment horizontal="left"/>
      <protection/>
    </xf>
    <xf numFmtId="4" fontId="5" fillId="0" borderId="0" xfId="49" applyNumberFormat="1" applyFont="1" applyFill="1" applyBorder="1" applyAlignment="1">
      <alignment horizontal="left"/>
    </xf>
    <xf numFmtId="0" fontId="3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horizontal="left" vertical="center" wrapText="1"/>
      <protection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left" vertical="center" wrapText="1"/>
      <protection/>
    </xf>
    <xf numFmtId="0" fontId="46" fillId="0" borderId="0" xfId="60" applyFont="1" applyFill="1" applyBorder="1" applyAlignment="1">
      <alignment horizontal="left" vertical="center"/>
      <protection/>
    </xf>
    <xf numFmtId="3" fontId="46" fillId="0" borderId="0" xfId="60" applyNumberFormat="1" applyFont="1" applyFill="1" applyBorder="1" applyAlignment="1">
      <alignment horizontal="left"/>
      <protection/>
    </xf>
    <xf numFmtId="4" fontId="46" fillId="0" borderId="0" xfId="49" applyNumberFormat="1" applyFont="1" applyFill="1" applyBorder="1" applyAlignment="1">
      <alignment horizontal="left"/>
    </xf>
    <xf numFmtId="3" fontId="7" fillId="0" borderId="0" xfId="60" applyNumberFormat="1" applyFont="1" applyFill="1" applyBorder="1" applyAlignment="1">
      <alignment horizontal="left"/>
      <protection/>
    </xf>
    <xf numFmtId="3" fontId="7" fillId="0" borderId="0" xfId="60" applyNumberFormat="1" applyFont="1" applyFill="1" applyBorder="1" applyAlignment="1">
      <alignment horizontal="left" vertical="center"/>
      <protection/>
    </xf>
    <xf numFmtId="4" fontId="7" fillId="0" borderId="0" xfId="49" applyNumberFormat="1" applyFont="1" applyFill="1" applyBorder="1" applyAlignment="1">
      <alignment horizontal="left"/>
    </xf>
    <xf numFmtId="3" fontId="7" fillId="0" borderId="0" xfId="49" applyNumberFormat="1" applyFont="1" applyFill="1" applyBorder="1" applyAlignment="1">
      <alignment horizontal="left"/>
    </xf>
    <xf numFmtId="3" fontId="47" fillId="0" borderId="0" xfId="49" applyNumberFormat="1" applyFont="1" applyFill="1" applyBorder="1" applyAlignment="1">
      <alignment horizontal="left"/>
    </xf>
    <xf numFmtId="4" fontId="47" fillId="0" borderId="0" xfId="49" applyNumberFormat="1" applyFont="1" applyFill="1" applyBorder="1" applyAlignment="1">
      <alignment horizontal="left"/>
    </xf>
    <xf numFmtId="3" fontId="7" fillId="0" borderId="0" xfId="49" applyNumberFormat="1" applyFont="1" applyFill="1" applyBorder="1" applyAlignment="1" applyProtection="1">
      <alignment horizontal="left"/>
      <protection/>
    </xf>
    <xf numFmtId="3" fontId="48" fillId="0" borderId="0" xfId="49" applyNumberFormat="1" applyFont="1" applyFill="1" applyBorder="1" applyAlignment="1">
      <alignment horizontal="left"/>
    </xf>
    <xf numFmtId="4" fontId="48" fillId="0" borderId="0" xfId="49" applyNumberFormat="1" applyFont="1" applyFill="1" applyBorder="1" applyAlignment="1">
      <alignment horizontal="left"/>
    </xf>
    <xf numFmtId="178" fontId="13" fillId="0" borderId="0" xfId="49" applyNumberFormat="1" applyFont="1" applyFill="1" applyBorder="1" applyAlignment="1">
      <alignment horizontal="left"/>
    </xf>
    <xf numFmtId="195" fontId="7" fillId="0" borderId="0" xfId="49" applyNumberFormat="1" applyFont="1" applyFill="1" applyBorder="1" applyAlignment="1">
      <alignment horizontal="left"/>
    </xf>
    <xf numFmtId="39" fontId="7" fillId="0" borderId="0" xfId="49" applyNumberFormat="1" applyFont="1" applyFill="1" applyBorder="1" applyAlignment="1">
      <alignment horizontal="left"/>
    </xf>
    <xf numFmtId="3" fontId="11" fillId="0" borderId="0" xfId="49" applyNumberFormat="1" applyFont="1" applyFill="1" applyBorder="1" applyAlignment="1">
      <alignment horizontal="left"/>
    </xf>
    <xf numFmtId="0" fontId="11" fillId="0" borderId="0" xfId="60" applyFont="1" applyFill="1" applyBorder="1" applyAlignment="1">
      <alignment horizontal="left"/>
      <protection/>
    </xf>
    <xf numFmtId="37" fontId="11" fillId="0" borderId="0" xfId="60" applyNumberFormat="1" applyFont="1" applyFill="1" applyBorder="1" applyAlignment="1">
      <alignment horizontal="left"/>
      <protection/>
    </xf>
    <xf numFmtId="0" fontId="6" fillId="0" borderId="0" xfId="60" applyFont="1" applyFill="1" applyBorder="1" applyAlignment="1">
      <alignment horizontal="left"/>
      <protection/>
    </xf>
    <xf numFmtId="37" fontId="7" fillId="0" borderId="0" xfId="60" applyNumberFormat="1" applyFont="1" applyFill="1" applyBorder="1" applyAlignment="1">
      <alignment horizontal="left"/>
      <protection/>
    </xf>
    <xf numFmtId="3" fontId="18" fillId="0" borderId="0" xfId="60" applyNumberFormat="1" applyFont="1" applyFill="1" applyBorder="1" applyAlignment="1">
      <alignment horizontal="left"/>
      <protection/>
    </xf>
    <xf numFmtId="3" fontId="18" fillId="0" borderId="0" xfId="60" applyNumberFormat="1" applyFont="1" applyFill="1" applyBorder="1" applyAlignment="1">
      <alignment horizontal="left" vertical="center"/>
      <protection/>
    </xf>
    <xf numFmtId="41" fontId="13" fillId="0" borderId="0" xfId="60" applyNumberFormat="1" applyFont="1" applyFill="1" applyBorder="1" applyAlignment="1">
      <alignment horizontal="left"/>
      <protection/>
    </xf>
    <xf numFmtId="37" fontId="13" fillId="0" borderId="0" xfId="60" applyNumberFormat="1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left"/>
      <protection/>
    </xf>
    <xf numFmtId="178" fontId="12" fillId="0" borderId="0" xfId="49" applyNumberFormat="1" applyFont="1" applyFill="1" applyBorder="1" applyAlignment="1">
      <alignment horizontal="left"/>
    </xf>
    <xf numFmtId="0" fontId="12" fillId="0" borderId="0" xfId="60" applyFont="1" applyFill="1" applyBorder="1" applyAlignment="1">
      <alignment horizontal="left"/>
      <protection/>
    </xf>
    <xf numFmtId="37" fontId="12" fillId="0" borderId="0" xfId="60" applyNumberFormat="1" applyFont="1" applyFill="1" applyBorder="1" applyAlignment="1">
      <alignment horizontal="left"/>
      <protection/>
    </xf>
    <xf numFmtId="195" fontId="7" fillId="0" borderId="0" xfId="60" applyNumberFormat="1" applyFont="1" applyFill="1" applyBorder="1" applyAlignment="1">
      <alignment horizontal="left"/>
      <protection/>
    </xf>
    <xf numFmtId="37" fontId="7" fillId="0" borderId="0" xfId="49" applyNumberFormat="1" applyFont="1" applyFill="1" applyBorder="1" applyAlignment="1" applyProtection="1">
      <alignment horizontal="left"/>
      <protection/>
    </xf>
    <xf numFmtId="185" fontId="7" fillId="0" borderId="0" xfId="49" applyNumberFormat="1" applyFont="1" applyFill="1" applyBorder="1" applyAlignment="1">
      <alignment horizontal="left"/>
    </xf>
    <xf numFmtId="37" fontId="7" fillId="0" borderId="0" xfId="60" applyNumberFormat="1" applyFont="1" applyFill="1" applyBorder="1" applyAlignment="1">
      <alignment horizontal="left" vertical="center"/>
      <protection/>
    </xf>
    <xf numFmtId="0" fontId="20" fillId="0" borderId="0" xfId="60" applyFont="1" applyFill="1" applyBorder="1" applyAlignment="1">
      <alignment horizontal="left"/>
      <protection/>
    </xf>
    <xf numFmtId="3" fontId="7" fillId="0" borderId="0" xfId="52" applyNumberFormat="1" applyFont="1" applyFill="1" applyBorder="1" applyAlignment="1" applyProtection="1">
      <alignment horizontal="left"/>
      <protection/>
    </xf>
    <xf numFmtId="37" fontId="7" fillId="0" borderId="0" xfId="52" applyNumberFormat="1" applyFont="1" applyFill="1" applyBorder="1" applyAlignment="1">
      <alignment horizontal="left"/>
    </xf>
    <xf numFmtId="39" fontId="7" fillId="0" borderId="0" xfId="52" applyNumberFormat="1" applyFont="1" applyFill="1" applyBorder="1" applyAlignment="1">
      <alignment horizontal="left"/>
    </xf>
    <xf numFmtId="40" fontId="18" fillId="0" borderId="0" xfId="60" applyNumberFormat="1" applyFont="1" applyFill="1" applyBorder="1" applyAlignment="1">
      <alignment horizontal="left"/>
      <protection/>
    </xf>
    <xf numFmtId="0" fontId="9" fillId="0" borderId="0" xfId="60" applyFont="1" applyFill="1" applyBorder="1" applyAlignment="1">
      <alignment/>
      <protection/>
    </xf>
    <xf numFmtId="0" fontId="7" fillId="0" borderId="0" xfId="60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79" fontId="9" fillId="0" borderId="0" xfId="49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 horizontal="left"/>
    </xf>
    <xf numFmtId="4" fontId="20" fillId="0" borderId="0" xfId="49" applyNumberFormat="1" applyFont="1" applyFill="1" applyBorder="1" applyAlignment="1">
      <alignment horizontal="left"/>
    </xf>
    <xf numFmtId="39" fontId="20" fillId="0" borderId="0" xfId="0" applyNumberFormat="1" applyFont="1" applyFill="1" applyBorder="1" applyAlignment="1">
      <alignment horizontal="left"/>
    </xf>
    <xf numFmtId="3" fontId="20" fillId="0" borderId="0" xfId="49" applyNumberFormat="1" applyFont="1" applyFill="1" applyBorder="1" applyAlignment="1">
      <alignment horizontal="left"/>
    </xf>
    <xf numFmtId="3" fontId="5" fillId="0" borderId="0" xfId="54" applyNumberFormat="1" applyFont="1" applyFill="1" applyBorder="1" applyAlignment="1">
      <alignment horizontal="left"/>
    </xf>
    <xf numFmtId="3" fontId="3" fillId="0" borderId="0" xfId="60" applyNumberFormat="1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left"/>
      <protection/>
    </xf>
    <xf numFmtId="0" fontId="9" fillId="0" borderId="0" xfId="0" applyFont="1" applyFill="1" applyBorder="1" applyAlignment="1">
      <alignment vertical="center"/>
    </xf>
    <xf numFmtId="0" fontId="49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17" fontId="5" fillId="0" borderId="0" xfId="60" applyNumberFormat="1" applyFont="1" applyFill="1" applyBorder="1" applyAlignment="1">
      <alignment horizontal="left"/>
      <protection/>
    </xf>
    <xf numFmtId="3" fontId="5" fillId="0" borderId="0" xfId="64" applyNumberFormat="1" applyFont="1" applyFill="1" applyBorder="1" applyAlignment="1">
      <alignment horizontal="left"/>
      <protection/>
    </xf>
    <xf numFmtId="178" fontId="5" fillId="0" borderId="0" xfId="49" applyNumberFormat="1" applyFont="1" applyFill="1" applyBorder="1" applyAlignment="1">
      <alignment horizontal="left"/>
    </xf>
    <xf numFmtId="178" fontId="3" fillId="0" borderId="0" xfId="60" applyNumberFormat="1" applyFont="1" applyFill="1" applyBorder="1" applyAlignment="1">
      <alignment horizontal="left"/>
      <protection/>
    </xf>
    <xf numFmtId="0" fontId="50" fillId="0" borderId="0" xfId="60" applyFont="1" applyFill="1" applyBorder="1" applyAlignment="1">
      <alignment/>
      <protection/>
    </xf>
    <xf numFmtId="179" fontId="5" fillId="0" borderId="0" xfId="49" applyNumberFormat="1" applyFont="1" applyFill="1" applyBorder="1" applyAlignment="1">
      <alignment horizontal="left"/>
    </xf>
    <xf numFmtId="37" fontId="5" fillId="0" borderId="0" xfId="60" applyNumberFormat="1" applyFont="1" applyFill="1" applyBorder="1" applyAlignment="1">
      <alignment horizontal="left"/>
      <protection/>
    </xf>
    <xf numFmtId="0" fontId="9" fillId="0" borderId="0" xfId="60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horizontal="left" vertical="center"/>
    </xf>
    <xf numFmtId="17" fontId="7" fillId="0" borderId="0" xfId="60" applyNumberFormat="1" applyFont="1" applyFill="1" applyBorder="1" applyAlignment="1">
      <alignment/>
      <protection/>
    </xf>
    <xf numFmtId="178" fontId="7" fillId="0" borderId="0" xfId="49" applyNumberFormat="1" applyFont="1" applyFill="1" applyBorder="1" applyAlignment="1">
      <alignment vertical="center"/>
    </xf>
    <xf numFmtId="0" fontId="13" fillId="0" borderId="0" xfId="61" applyFont="1" applyFill="1" applyBorder="1" applyAlignment="1">
      <alignment horizontal="left"/>
      <protection/>
    </xf>
    <xf numFmtId="0" fontId="7" fillId="0" borderId="0" xfId="61" applyFont="1" applyFill="1" applyBorder="1" applyAlignment="1">
      <alignment horizontal="left"/>
      <protection/>
    </xf>
    <xf numFmtId="3" fontId="7" fillId="0" borderId="0" xfId="56" applyNumberFormat="1" applyFont="1" applyFill="1" applyBorder="1" applyAlignment="1">
      <alignment horizontal="left"/>
    </xf>
    <xf numFmtId="0" fontId="7" fillId="0" borderId="0" xfId="62" applyFont="1" applyFill="1" applyBorder="1" applyAlignment="1">
      <alignment horizontal="left"/>
      <protection/>
    </xf>
    <xf numFmtId="179" fontId="7" fillId="0" borderId="0" xfId="54" applyNumberFormat="1" applyFont="1" applyFill="1" applyBorder="1" applyAlignment="1">
      <alignment horizontal="left"/>
    </xf>
    <xf numFmtId="37" fontId="7" fillId="0" borderId="0" xfId="62" applyNumberFormat="1" applyFont="1" applyFill="1" applyBorder="1" applyAlignment="1">
      <alignment horizontal="left"/>
      <protection/>
    </xf>
    <xf numFmtId="37" fontId="13" fillId="0" borderId="0" xfId="61" applyNumberFormat="1" applyFont="1" applyFill="1" applyBorder="1" applyAlignment="1">
      <alignment horizontal="left"/>
      <protection/>
    </xf>
    <xf numFmtId="43" fontId="13" fillId="0" borderId="0" xfId="49" applyFont="1" applyFill="1" applyBorder="1" applyAlignment="1">
      <alignment horizontal="left"/>
    </xf>
    <xf numFmtId="2" fontId="13" fillId="0" borderId="0" xfId="61" applyNumberFormat="1" applyFont="1" applyFill="1" applyBorder="1" applyAlignment="1">
      <alignment horizontal="left"/>
      <protection/>
    </xf>
    <xf numFmtId="3" fontId="13" fillId="0" borderId="0" xfId="61" applyNumberFormat="1" applyFont="1" applyFill="1" applyBorder="1" applyAlignment="1">
      <alignment horizontal="left"/>
      <protection/>
    </xf>
    <xf numFmtId="37" fontId="7" fillId="0" borderId="0" xfId="0" applyNumberFormat="1" applyFont="1" applyFill="1" applyBorder="1" applyAlignment="1">
      <alignment horizontal="left"/>
    </xf>
    <xf numFmtId="4" fontId="7" fillId="0" borderId="0" xfId="56" applyNumberFormat="1" applyFont="1" applyFill="1" applyBorder="1" applyAlignment="1">
      <alignment horizontal="left"/>
    </xf>
    <xf numFmtId="3" fontId="7" fillId="0" borderId="0" xfId="54" applyNumberFormat="1" applyFont="1" applyFill="1" applyBorder="1" applyAlignment="1">
      <alignment horizontal="left"/>
    </xf>
    <xf numFmtId="0" fontId="7" fillId="0" borderId="0" xfId="61" applyFont="1" applyFill="1" applyBorder="1" applyAlignment="1">
      <alignment/>
      <protection/>
    </xf>
    <xf numFmtId="17" fontId="7" fillId="0" borderId="0" xfId="60" applyNumberFormat="1" applyFont="1" applyFill="1" applyBorder="1" applyAlignment="1">
      <alignment horizontal="left"/>
      <protection/>
    </xf>
    <xf numFmtId="0" fontId="7" fillId="0" borderId="0" xfId="61" applyFont="1" applyFill="1" applyBorder="1" applyAlignment="1">
      <alignment vertical="center"/>
      <protection/>
    </xf>
    <xf numFmtId="178" fontId="7" fillId="0" borderId="0" xfId="52" applyNumberFormat="1" applyFont="1" applyFill="1" applyBorder="1" applyAlignment="1">
      <alignment horizontal="left"/>
    </xf>
    <xf numFmtId="178" fontId="7" fillId="0" borderId="0" xfId="52" applyNumberFormat="1" applyFont="1" applyFill="1" applyBorder="1" applyAlignment="1">
      <alignment horizontal="left" vertical="center"/>
    </xf>
    <xf numFmtId="178" fontId="7" fillId="0" borderId="0" xfId="52" applyNumberFormat="1" applyFont="1" applyFill="1" applyBorder="1" applyAlignment="1">
      <alignment horizontal="left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rmal_ENE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H8" sqref="H8"/>
    </sheetView>
  </sheetViews>
  <sheetFormatPr defaultColWidth="11.421875" defaultRowHeight="24.75" customHeight="1"/>
  <cols>
    <col min="1" max="1" width="16.8515625" style="41" customWidth="1"/>
    <col min="2" max="2" width="14.8515625" style="41" customWidth="1"/>
    <col min="3" max="3" width="17.8515625" style="41" bestFit="1" customWidth="1"/>
    <col min="4" max="4" width="15.7109375" style="41" bestFit="1" customWidth="1"/>
    <col min="5" max="5" width="19.28125" style="41" customWidth="1"/>
    <col min="6" max="6" width="19.8515625" style="41" customWidth="1"/>
    <col min="7" max="7" width="23.00390625" style="41" bestFit="1" customWidth="1"/>
    <col min="8" max="16384" width="11.421875" style="41" customWidth="1"/>
  </cols>
  <sheetData>
    <row r="1" spans="1:7" ht="24.75" customHeight="1">
      <c r="A1" s="58" t="s">
        <v>178</v>
      </c>
      <c r="B1" s="58"/>
      <c r="C1" s="58"/>
      <c r="D1" s="58"/>
      <c r="E1" s="58"/>
      <c r="F1" s="58"/>
      <c r="G1" s="58"/>
    </row>
    <row r="2" spans="1:7" ht="24.75" customHeight="1">
      <c r="A2" s="69" t="s">
        <v>179</v>
      </c>
      <c r="B2" s="69"/>
      <c r="C2" s="69"/>
      <c r="D2" s="69"/>
      <c r="E2" s="69"/>
      <c r="F2" s="69"/>
      <c r="G2" s="69"/>
    </row>
    <row r="3" spans="1:7" ht="12.75" customHeight="1">
      <c r="A3" s="58"/>
      <c r="B3" s="58"/>
      <c r="C3" s="58"/>
      <c r="D3" s="58"/>
      <c r="E3" s="58"/>
      <c r="F3" s="58"/>
      <c r="G3" s="58"/>
    </row>
    <row r="4" spans="1:7" ht="24.75" customHeight="1">
      <c r="A4" s="70" t="s">
        <v>177</v>
      </c>
      <c r="B4" s="58" t="s">
        <v>83</v>
      </c>
      <c r="C4" s="58"/>
      <c r="D4" s="58"/>
      <c r="E4" s="58"/>
      <c r="F4" s="71" t="s">
        <v>182</v>
      </c>
      <c r="G4" s="71" t="s">
        <v>183</v>
      </c>
    </row>
    <row r="5" spans="1:7" ht="15.75">
      <c r="A5" s="70"/>
      <c r="B5" s="70" t="s">
        <v>61</v>
      </c>
      <c r="C5" s="72" t="s">
        <v>180</v>
      </c>
      <c r="D5" s="72" t="s">
        <v>57</v>
      </c>
      <c r="E5" s="72" t="s">
        <v>58</v>
      </c>
      <c r="F5" s="70"/>
      <c r="G5" s="70"/>
    </row>
    <row r="6" spans="1:7" ht="15.75">
      <c r="A6" s="70"/>
      <c r="B6" s="70"/>
      <c r="C6" s="72" t="s">
        <v>181</v>
      </c>
      <c r="D6" s="72" t="s">
        <v>62</v>
      </c>
      <c r="E6" s="72" t="s">
        <v>63</v>
      </c>
      <c r="F6" s="70"/>
      <c r="G6" s="70"/>
    </row>
    <row r="7" spans="1:7" ht="24.75" customHeight="1">
      <c r="A7" s="61" t="s">
        <v>166</v>
      </c>
      <c r="B7" s="62">
        <v>2708</v>
      </c>
      <c r="C7" s="62">
        <v>2764</v>
      </c>
      <c r="D7" s="62">
        <v>173992</v>
      </c>
      <c r="E7" s="62">
        <v>2428669829.3900003</v>
      </c>
      <c r="F7" s="62">
        <v>2786715963.63</v>
      </c>
      <c r="G7" s="62">
        <v>2026951023.4999998</v>
      </c>
    </row>
    <row r="8" spans="1:7" ht="24.75" customHeight="1">
      <c r="A8" s="63" t="s">
        <v>105</v>
      </c>
      <c r="B8" s="62">
        <v>2182</v>
      </c>
      <c r="C8" s="62">
        <v>2187</v>
      </c>
      <c r="D8" s="64">
        <v>91300</v>
      </c>
      <c r="E8" s="62">
        <v>2364010384.49</v>
      </c>
      <c r="F8" s="62">
        <v>2496598848.94</v>
      </c>
      <c r="G8" s="62">
        <v>2159288749.26</v>
      </c>
    </row>
    <row r="9" spans="1:7" ht="24.75" customHeight="1">
      <c r="A9" s="61" t="s">
        <v>167</v>
      </c>
      <c r="B9" s="62">
        <v>2144</v>
      </c>
      <c r="C9" s="62">
        <v>2170</v>
      </c>
      <c r="D9" s="64">
        <v>78084</v>
      </c>
      <c r="E9" s="62">
        <v>2733469531.58</v>
      </c>
      <c r="F9" s="62">
        <v>2820916362.49</v>
      </c>
      <c r="G9" s="62">
        <v>2288867458.88</v>
      </c>
    </row>
    <row r="10" spans="1:7" ht="24.75" customHeight="1">
      <c r="A10" s="63" t="s">
        <v>168</v>
      </c>
      <c r="B10" s="62">
        <v>1542</v>
      </c>
      <c r="C10" s="62">
        <v>1544</v>
      </c>
      <c r="D10" s="64">
        <v>41627</v>
      </c>
      <c r="E10" s="62">
        <v>3036483718.55</v>
      </c>
      <c r="F10" s="62">
        <v>2921147749.87</v>
      </c>
      <c r="G10" s="62">
        <v>2459135287.25</v>
      </c>
    </row>
    <row r="11" spans="1:7" ht="24.75" customHeight="1">
      <c r="A11" s="61" t="s">
        <v>169</v>
      </c>
      <c r="B11" s="62">
        <v>2630</v>
      </c>
      <c r="C11" s="62">
        <v>2630</v>
      </c>
      <c r="D11" s="64">
        <v>116164</v>
      </c>
      <c r="E11" s="62">
        <v>3935645989.81</v>
      </c>
      <c r="F11" s="62">
        <v>3747178628.8500004</v>
      </c>
      <c r="G11" s="62">
        <v>2972061337.0099993</v>
      </c>
    </row>
    <row r="12" spans="1:7" ht="24.75" customHeight="1">
      <c r="A12" s="63" t="s">
        <v>170</v>
      </c>
      <c r="B12" s="62">
        <v>3303</v>
      </c>
      <c r="C12" s="62">
        <v>3335</v>
      </c>
      <c r="D12" s="64">
        <v>189930</v>
      </c>
      <c r="E12" s="62">
        <v>3659862511.4</v>
      </c>
      <c r="F12" s="62">
        <v>3711588798.25</v>
      </c>
      <c r="G12" s="62">
        <v>2433830679.59</v>
      </c>
    </row>
    <row r="13" spans="1:7" ht="24.75" customHeight="1">
      <c r="A13" s="61" t="s">
        <v>171</v>
      </c>
      <c r="B13" s="62">
        <v>2481</v>
      </c>
      <c r="C13" s="62">
        <v>2481</v>
      </c>
      <c r="D13" s="64">
        <v>132187</v>
      </c>
      <c r="E13" s="62">
        <v>2599059760.54</v>
      </c>
      <c r="F13" s="62">
        <v>2634192629.5799994</v>
      </c>
      <c r="G13" s="62">
        <v>2100088389.9</v>
      </c>
    </row>
    <row r="14" spans="1:7" ht="24.75" customHeight="1">
      <c r="A14" s="63" t="s">
        <v>172</v>
      </c>
      <c r="B14" s="62">
        <v>1669</v>
      </c>
      <c r="C14" s="62">
        <v>1669</v>
      </c>
      <c r="D14" s="64">
        <v>77868</v>
      </c>
      <c r="E14" s="62">
        <v>2331031232.47</v>
      </c>
      <c r="F14" s="62">
        <v>2202520079.82</v>
      </c>
      <c r="G14" s="62">
        <v>1710484469.58</v>
      </c>
    </row>
    <row r="15" spans="1:7" ht="24.75" customHeight="1">
      <c r="A15" s="61" t="s">
        <v>173</v>
      </c>
      <c r="B15" s="62">
        <v>1605</v>
      </c>
      <c r="C15" s="62">
        <v>1605</v>
      </c>
      <c r="D15" s="64">
        <v>57259</v>
      </c>
      <c r="E15" s="62">
        <v>2152870144.3</v>
      </c>
      <c r="F15" s="62">
        <v>2137134688.25</v>
      </c>
      <c r="G15" s="62">
        <v>2686322774.69</v>
      </c>
    </row>
    <row r="16" spans="1:7" ht="24.75" customHeight="1">
      <c r="A16" s="63" t="s">
        <v>174</v>
      </c>
      <c r="B16" s="62">
        <v>1765</v>
      </c>
      <c r="C16" s="62">
        <v>1765</v>
      </c>
      <c r="D16" s="64">
        <v>60049</v>
      </c>
      <c r="E16" s="62">
        <v>2114170477.6599998</v>
      </c>
      <c r="F16" s="62">
        <v>1920595353.9699998</v>
      </c>
      <c r="G16" s="62">
        <v>1465958017.3799999</v>
      </c>
    </row>
    <row r="17" spans="1:7" ht="24.75" customHeight="1">
      <c r="A17" s="61" t="s">
        <v>175</v>
      </c>
      <c r="B17" s="62">
        <v>2503</v>
      </c>
      <c r="C17" s="62">
        <v>2503</v>
      </c>
      <c r="D17" s="64">
        <v>135891.19904458598</v>
      </c>
      <c r="E17" s="62">
        <v>3035891087.6000004</v>
      </c>
      <c r="F17" s="62">
        <v>2778178853.7099996</v>
      </c>
      <c r="G17" s="62">
        <v>2373597445.1099997</v>
      </c>
    </row>
    <row r="18" spans="1:7" ht="24.75" customHeight="1">
      <c r="A18" s="63" t="s">
        <v>176</v>
      </c>
      <c r="B18" s="62">
        <v>3021</v>
      </c>
      <c r="C18" s="62">
        <v>3031</v>
      </c>
      <c r="D18" s="64">
        <v>207029</v>
      </c>
      <c r="E18" s="62">
        <v>3327181866.55</v>
      </c>
      <c r="F18" s="62">
        <v>3033849295.5800004</v>
      </c>
      <c r="G18" s="62">
        <v>2472642447</v>
      </c>
    </row>
    <row r="19" spans="1:7" ht="24.75" customHeight="1">
      <c r="A19" s="63" t="s">
        <v>33</v>
      </c>
      <c r="B19" s="65">
        <f aca="true" t="shared" si="0" ref="B19:G19">SUM(B7:B18)</f>
        <v>27553</v>
      </c>
      <c r="C19" s="65">
        <f t="shared" si="0"/>
        <v>27684</v>
      </c>
      <c r="D19" s="65">
        <f t="shared" si="0"/>
        <v>1361380.199044586</v>
      </c>
      <c r="E19" s="65">
        <f t="shared" si="0"/>
        <v>33718346534.34</v>
      </c>
      <c r="F19" s="65">
        <f t="shared" si="0"/>
        <v>33190617252.94</v>
      </c>
      <c r="G19" s="65">
        <f t="shared" si="0"/>
        <v>27149228079.149998</v>
      </c>
    </row>
    <row r="20" spans="1:7" s="53" customFormat="1" ht="15.75">
      <c r="A20" s="67" t="s">
        <v>228</v>
      </c>
      <c r="B20" s="67"/>
      <c r="C20" s="67"/>
      <c r="D20" s="67"/>
      <c r="E20" s="67"/>
      <c r="F20" s="67"/>
      <c r="G20" s="67"/>
    </row>
  </sheetData>
  <sheetProtection/>
  <mergeCells count="8">
    <mergeCell ref="B5:B6"/>
    <mergeCell ref="A4:A6"/>
    <mergeCell ref="B4:E4"/>
    <mergeCell ref="F4:F6"/>
    <mergeCell ref="G4:G6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  <headerFooter>
    <oddFooter>&amp;LPlaneación Estratégica - Sección Estadística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85" zoomScaleNormal="85" zoomScalePageLayoutView="0" workbookViewId="0" topLeftCell="A1">
      <selection activeCell="A1" sqref="A1:G46"/>
    </sheetView>
  </sheetViews>
  <sheetFormatPr defaultColWidth="11.421875" defaultRowHeight="12.75"/>
  <cols>
    <col min="1" max="1" width="34.00390625" style="7" customWidth="1"/>
    <col min="2" max="2" width="14.8515625" style="8" bestFit="1" customWidth="1"/>
    <col min="3" max="3" width="16.00390625" style="9" bestFit="1" customWidth="1"/>
    <col min="4" max="4" width="18.7109375" style="9" customWidth="1"/>
    <col min="5" max="5" width="13.57421875" style="9" bestFit="1" customWidth="1"/>
    <col min="6" max="6" width="21.7109375" style="10" customWidth="1"/>
    <col min="7" max="7" width="17.57421875" style="9" customWidth="1"/>
    <col min="8" max="9" width="15.00390625" style="24" bestFit="1" customWidth="1"/>
    <col min="10" max="10" width="13.57421875" style="24" bestFit="1" customWidth="1"/>
    <col min="11" max="11" width="13.140625" style="9" bestFit="1" customWidth="1"/>
    <col min="12" max="12" width="13.57421875" style="9" bestFit="1" customWidth="1"/>
    <col min="13" max="13" width="13.140625" style="9" customWidth="1"/>
    <col min="14" max="16384" width="11.421875" style="24" customWidth="1"/>
  </cols>
  <sheetData>
    <row r="1" spans="1:7" ht="18.75">
      <c r="A1" s="131" t="s">
        <v>226</v>
      </c>
      <c r="B1" s="131"/>
      <c r="C1" s="131"/>
      <c r="D1" s="131"/>
      <c r="E1" s="131"/>
      <c r="F1" s="131"/>
      <c r="G1" s="131"/>
    </row>
    <row r="2" spans="1:7" ht="18.75">
      <c r="A2" s="159" t="s">
        <v>230</v>
      </c>
      <c r="B2" s="159"/>
      <c r="C2" s="159"/>
      <c r="D2" s="159"/>
      <c r="E2" s="159"/>
      <c r="F2" s="159"/>
      <c r="G2" s="159"/>
    </row>
    <row r="3" spans="1:7" ht="18.75">
      <c r="A3" s="89"/>
      <c r="B3" s="82"/>
      <c r="C3" s="82"/>
      <c r="D3" s="82"/>
      <c r="E3" s="82"/>
      <c r="F3" s="82" t="s">
        <v>0</v>
      </c>
      <c r="G3" s="82"/>
    </row>
    <row r="4" spans="1:7" ht="18.75">
      <c r="A4" s="89" t="s">
        <v>52</v>
      </c>
      <c r="B4" s="82" t="s">
        <v>53</v>
      </c>
      <c r="C4" s="82"/>
      <c r="D4" s="82"/>
      <c r="E4" s="82"/>
      <c r="F4" s="82" t="s">
        <v>54</v>
      </c>
      <c r="G4" s="82" t="s">
        <v>55</v>
      </c>
    </row>
    <row r="5" spans="1:7" ht="18.75">
      <c r="A5" s="89" t="s">
        <v>56</v>
      </c>
      <c r="B5" s="160" t="s">
        <v>61</v>
      </c>
      <c r="C5" s="82" t="s">
        <v>57</v>
      </c>
      <c r="D5" s="82" t="s">
        <v>58</v>
      </c>
      <c r="E5" s="82" t="s">
        <v>59</v>
      </c>
      <c r="F5" s="82" t="s">
        <v>60</v>
      </c>
      <c r="G5" s="82" t="s">
        <v>60</v>
      </c>
    </row>
    <row r="6" spans="1:13" ht="18.75">
      <c r="A6" s="89" t="s">
        <v>44</v>
      </c>
      <c r="B6" s="160"/>
      <c r="C6" s="82" t="s">
        <v>62</v>
      </c>
      <c r="D6" s="82" t="s">
        <v>63</v>
      </c>
      <c r="E6" s="82" t="s">
        <v>220</v>
      </c>
      <c r="F6" s="82" t="s">
        <v>63</v>
      </c>
      <c r="G6" s="82" t="s">
        <v>63</v>
      </c>
      <c r="K6" s="48"/>
      <c r="L6" s="48"/>
      <c r="M6" s="48"/>
    </row>
    <row r="7" spans="1:13" s="49" customFormat="1" ht="19.5" customHeight="1">
      <c r="A7" s="96" t="s">
        <v>1</v>
      </c>
      <c r="B7" s="126">
        <f aca="true" t="shared" si="0" ref="B7:G7">SUM(B8:B12)</f>
        <v>58</v>
      </c>
      <c r="C7" s="126">
        <f t="shared" si="0"/>
        <v>676</v>
      </c>
      <c r="D7" s="126">
        <f t="shared" si="0"/>
        <v>17203420</v>
      </c>
      <c r="E7" s="126">
        <f t="shared" si="0"/>
        <v>58</v>
      </c>
      <c r="F7" s="126">
        <f t="shared" si="0"/>
        <v>61081660.57</v>
      </c>
      <c r="G7" s="126">
        <f t="shared" si="0"/>
        <v>136957211.83</v>
      </c>
      <c r="K7" s="50"/>
      <c r="L7" s="50"/>
      <c r="M7" s="50"/>
    </row>
    <row r="8" spans="1:13" s="49" customFormat="1" ht="19.5" customHeight="1">
      <c r="A8" s="96" t="s">
        <v>2</v>
      </c>
      <c r="B8" s="158">
        <v>1</v>
      </c>
      <c r="C8" s="158">
        <v>0</v>
      </c>
      <c r="D8" s="158">
        <v>600000</v>
      </c>
      <c r="E8" s="158">
        <v>1</v>
      </c>
      <c r="F8" s="158">
        <v>10593500</v>
      </c>
      <c r="G8" s="158">
        <v>9969644.93</v>
      </c>
      <c r="K8" s="50"/>
      <c r="L8" s="50"/>
      <c r="M8" s="50"/>
    </row>
    <row r="9" spans="1:13" s="49" customFormat="1" ht="19.5" customHeight="1">
      <c r="A9" s="96" t="s">
        <v>49</v>
      </c>
      <c r="B9" s="158">
        <v>5</v>
      </c>
      <c r="C9" s="158">
        <v>160</v>
      </c>
      <c r="D9" s="158">
        <v>1790000</v>
      </c>
      <c r="E9" s="158">
        <v>5</v>
      </c>
      <c r="F9" s="158">
        <v>11006158.34</v>
      </c>
      <c r="G9" s="158">
        <v>19199978.33</v>
      </c>
      <c r="K9" s="50"/>
      <c r="L9" s="50"/>
      <c r="M9" s="50"/>
    </row>
    <row r="10" spans="1:13" s="49" customFormat="1" ht="19.5" customHeight="1">
      <c r="A10" s="96" t="s">
        <v>5</v>
      </c>
      <c r="B10" s="158">
        <v>27</v>
      </c>
      <c r="C10" s="158">
        <v>221</v>
      </c>
      <c r="D10" s="158">
        <v>9206420</v>
      </c>
      <c r="E10" s="158">
        <v>27</v>
      </c>
      <c r="F10" s="158">
        <v>14003113.549999999</v>
      </c>
      <c r="G10" s="158">
        <v>53983991.46</v>
      </c>
      <c r="K10" s="50"/>
      <c r="L10" s="50"/>
      <c r="M10" s="50"/>
    </row>
    <row r="11" spans="1:13" s="49" customFormat="1" ht="19.5" customHeight="1">
      <c r="A11" s="96" t="s">
        <v>4</v>
      </c>
      <c r="B11" s="158">
        <v>13</v>
      </c>
      <c r="C11" s="158">
        <v>295</v>
      </c>
      <c r="D11" s="158">
        <v>2407000</v>
      </c>
      <c r="E11" s="158">
        <v>13</v>
      </c>
      <c r="F11" s="158">
        <v>15477894.81</v>
      </c>
      <c r="G11" s="158">
        <v>29385923.240000002</v>
      </c>
      <c r="K11" s="50"/>
      <c r="L11" s="50"/>
      <c r="M11" s="50"/>
    </row>
    <row r="12" spans="1:13" s="49" customFormat="1" ht="19.5" customHeight="1">
      <c r="A12" s="96" t="s">
        <v>3</v>
      </c>
      <c r="B12" s="158">
        <v>12</v>
      </c>
      <c r="C12" s="158">
        <v>0</v>
      </c>
      <c r="D12" s="158">
        <v>3200000</v>
      </c>
      <c r="E12" s="158">
        <v>12</v>
      </c>
      <c r="F12" s="158">
        <v>10000993.87</v>
      </c>
      <c r="G12" s="158">
        <v>24417673.869999997</v>
      </c>
      <c r="K12" s="50"/>
      <c r="L12" s="50"/>
      <c r="M12" s="50"/>
    </row>
    <row r="13" spans="1:13" s="49" customFormat="1" ht="19.5" customHeight="1">
      <c r="A13" s="96" t="s">
        <v>6</v>
      </c>
      <c r="B13" s="126">
        <f aca="true" t="shared" si="1" ref="B13:G13">SUM(B14:B19)</f>
        <v>45</v>
      </c>
      <c r="C13" s="126">
        <f t="shared" si="1"/>
        <v>2451</v>
      </c>
      <c r="D13" s="126">
        <f t="shared" si="1"/>
        <v>29775000</v>
      </c>
      <c r="E13" s="126">
        <f t="shared" si="1"/>
        <v>45</v>
      </c>
      <c r="F13" s="126">
        <f t="shared" si="1"/>
        <v>20531020.36</v>
      </c>
      <c r="G13" s="126">
        <f t="shared" si="1"/>
        <v>35061249.51</v>
      </c>
      <c r="K13" s="50"/>
      <c r="L13" s="50"/>
      <c r="M13" s="50"/>
    </row>
    <row r="14" spans="1:13" s="49" customFormat="1" ht="19.5" customHeight="1">
      <c r="A14" s="96" t="s">
        <v>9</v>
      </c>
      <c r="B14" s="158">
        <v>19</v>
      </c>
      <c r="C14" s="158">
        <v>467</v>
      </c>
      <c r="D14" s="158">
        <v>5215000</v>
      </c>
      <c r="E14" s="158">
        <v>19</v>
      </c>
      <c r="F14" s="158">
        <v>4326965.83</v>
      </c>
      <c r="G14" s="158">
        <v>8707816.35</v>
      </c>
      <c r="K14" s="50"/>
      <c r="L14" s="50"/>
      <c r="M14" s="50"/>
    </row>
    <row r="15" spans="1:13" s="49" customFormat="1" ht="19.5" customHeight="1">
      <c r="A15" s="96" t="s">
        <v>34</v>
      </c>
      <c r="B15" s="158">
        <v>1</v>
      </c>
      <c r="C15" s="158">
        <v>50</v>
      </c>
      <c r="D15" s="158">
        <v>800000</v>
      </c>
      <c r="E15" s="158">
        <v>1</v>
      </c>
      <c r="F15" s="158">
        <v>1022866.7</v>
      </c>
      <c r="G15" s="158">
        <v>9438020.84</v>
      </c>
      <c r="K15" s="50"/>
      <c r="L15" s="50"/>
      <c r="M15" s="50"/>
    </row>
    <row r="16" spans="1:13" s="49" customFormat="1" ht="19.5" customHeight="1">
      <c r="A16" s="96" t="s">
        <v>11</v>
      </c>
      <c r="B16" s="158">
        <v>0</v>
      </c>
      <c r="C16" s="158">
        <v>0</v>
      </c>
      <c r="D16" s="158">
        <v>0</v>
      </c>
      <c r="E16" s="158">
        <v>0</v>
      </c>
      <c r="F16" s="158">
        <v>103591.54</v>
      </c>
      <c r="G16" s="158">
        <v>4187289.7199999997</v>
      </c>
      <c r="K16" s="50"/>
      <c r="L16" s="50"/>
      <c r="M16" s="50"/>
    </row>
    <row r="17" spans="1:13" s="49" customFormat="1" ht="19.5" customHeight="1">
      <c r="A17" s="96" t="s">
        <v>10</v>
      </c>
      <c r="B17" s="158">
        <v>23</v>
      </c>
      <c r="C17" s="158">
        <v>1889</v>
      </c>
      <c r="D17" s="158">
        <v>22460000</v>
      </c>
      <c r="E17" s="158">
        <v>23</v>
      </c>
      <c r="F17" s="158">
        <v>13836099.8</v>
      </c>
      <c r="G17" s="158">
        <v>4282372.94</v>
      </c>
      <c r="K17" s="50"/>
      <c r="L17" s="50"/>
      <c r="M17" s="50"/>
    </row>
    <row r="18" spans="1:13" s="49" customFormat="1" ht="19.5" customHeight="1">
      <c r="A18" s="96" t="s">
        <v>89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5435649.31</v>
      </c>
      <c r="H18" s="50"/>
      <c r="I18" s="50"/>
      <c r="K18" s="50"/>
      <c r="L18" s="50"/>
      <c r="M18" s="50"/>
    </row>
    <row r="19" spans="1:13" s="49" customFormat="1" ht="19.5" customHeight="1">
      <c r="A19" s="96" t="s">
        <v>12</v>
      </c>
      <c r="B19" s="158">
        <v>2</v>
      </c>
      <c r="C19" s="158">
        <v>45</v>
      </c>
      <c r="D19" s="158">
        <v>1300000</v>
      </c>
      <c r="E19" s="158">
        <v>2</v>
      </c>
      <c r="F19" s="158">
        <v>1241496.49</v>
      </c>
      <c r="G19" s="158">
        <v>3010100.3499999996</v>
      </c>
      <c r="I19" s="50"/>
      <c r="K19" s="50"/>
      <c r="L19" s="50"/>
      <c r="M19" s="50"/>
    </row>
    <row r="20" spans="1:17" s="49" customFormat="1" ht="19.5" customHeight="1">
      <c r="A20" s="96" t="s">
        <v>13</v>
      </c>
      <c r="B20" s="126">
        <f aca="true" t="shared" si="2" ref="B20:G20">SUM(B21:B26)</f>
        <v>4</v>
      </c>
      <c r="C20" s="126">
        <f t="shared" si="2"/>
        <v>96</v>
      </c>
      <c r="D20" s="126">
        <f t="shared" si="2"/>
        <v>2494361</v>
      </c>
      <c r="E20" s="126">
        <f t="shared" si="2"/>
        <v>4</v>
      </c>
      <c r="F20" s="126">
        <f t="shared" si="2"/>
        <v>13945770.9</v>
      </c>
      <c r="G20" s="126">
        <f t="shared" si="2"/>
        <v>97335836.53</v>
      </c>
      <c r="J20" s="51"/>
      <c r="K20" s="50"/>
      <c r="L20" s="50"/>
      <c r="M20" s="50"/>
      <c r="N20" s="51"/>
      <c r="O20" s="51"/>
      <c r="P20" s="51"/>
      <c r="Q20" s="51"/>
    </row>
    <row r="21" spans="1:13" s="49" customFormat="1" ht="19.5" customHeight="1">
      <c r="A21" s="96" t="s">
        <v>19</v>
      </c>
      <c r="B21" s="158">
        <v>0</v>
      </c>
      <c r="C21" s="158">
        <v>0</v>
      </c>
      <c r="D21" s="158">
        <v>0</v>
      </c>
      <c r="E21" s="158">
        <v>0</v>
      </c>
      <c r="F21" s="158">
        <v>4244895</v>
      </c>
      <c r="G21" s="158">
        <v>24342627.78</v>
      </c>
      <c r="K21" s="50"/>
      <c r="L21" s="50"/>
      <c r="M21" s="50"/>
    </row>
    <row r="22" spans="1:13" s="49" customFormat="1" ht="19.5" customHeight="1">
      <c r="A22" s="96" t="s">
        <v>17</v>
      </c>
      <c r="B22" s="158">
        <v>0</v>
      </c>
      <c r="C22" s="158">
        <v>0</v>
      </c>
      <c r="D22" s="158">
        <v>0</v>
      </c>
      <c r="E22" s="158">
        <v>0</v>
      </c>
      <c r="F22" s="158">
        <v>6245952.67</v>
      </c>
      <c r="G22" s="158">
        <v>5909682.949999999</v>
      </c>
      <c r="K22" s="50"/>
      <c r="L22" s="50"/>
      <c r="M22" s="50"/>
    </row>
    <row r="23" spans="1:13" s="49" customFormat="1" ht="19.5" customHeight="1">
      <c r="A23" s="96" t="s">
        <v>18</v>
      </c>
      <c r="B23" s="158">
        <v>0</v>
      </c>
      <c r="C23" s="158">
        <v>0</v>
      </c>
      <c r="D23" s="158">
        <v>0</v>
      </c>
      <c r="E23" s="158">
        <v>0</v>
      </c>
      <c r="F23" s="158">
        <v>612910.23</v>
      </c>
      <c r="G23" s="158">
        <v>16534864.71</v>
      </c>
      <c r="K23" s="50"/>
      <c r="L23" s="50"/>
      <c r="M23" s="50"/>
    </row>
    <row r="24" spans="1:13" s="49" customFormat="1" ht="19.5" customHeight="1">
      <c r="A24" s="96" t="s">
        <v>64</v>
      </c>
      <c r="B24" s="158">
        <v>2</v>
      </c>
      <c r="C24" s="158">
        <v>0</v>
      </c>
      <c r="D24" s="158">
        <v>994361</v>
      </c>
      <c r="E24" s="158">
        <v>2</v>
      </c>
      <c r="F24" s="158">
        <v>1322513</v>
      </c>
      <c r="G24" s="158">
        <v>13722561.9</v>
      </c>
      <c r="K24" s="50"/>
      <c r="L24" s="50"/>
      <c r="M24" s="50"/>
    </row>
    <row r="25" spans="1:13" s="49" customFormat="1" ht="19.5" customHeight="1">
      <c r="A25" s="96" t="s">
        <v>16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14990350.629999999</v>
      </c>
      <c r="K25" s="50"/>
      <c r="L25" s="50"/>
      <c r="M25" s="50"/>
    </row>
    <row r="26" spans="1:13" s="49" customFormat="1" ht="19.5" customHeight="1">
      <c r="A26" s="96" t="s">
        <v>14</v>
      </c>
      <c r="B26" s="158">
        <v>2</v>
      </c>
      <c r="C26" s="158">
        <v>96</v>
      </c>
      <c r="D26" s="158">
        <v>1500000</v>
      </c>
      <c r="E26" s="158">
        <v>2</v>
      </c>
      <c r="F26" s="158">
        <v>1519500</v>
      </c>
      <c r="G26" s="158">
        <v>21835748.560000002</v>
      </c>
      <c r="K26" s="50"/>
      <c r="L26" s="50"/>
      <c r="M26" s="50"/>
    </row>
    <row r="27" spans="1:13" s="49" customFormat="1" ht="19.5" customHeight="1">
      <c r="A27" s="96" t="s">
        <v>21</v>
      </c>
      <c r="B27" s="126">
        <f aca="true" t="shared" si="3" ref="B27:G27">SUM(B28:B32)</f>
        <v>41</v>
      </c>
      <c r="C27" s="126">
        <f t="shared" si="3"/>
        <v>7238</v>
      </c>
      <c r="D27" s="126">
        <f t="shared" si="3"/>
        <v>85801590.45</v>
      </c>
      <c r="E27" s="126">
        <f t="shared" si="3"/>
        <v>41</v>
      </c>
      <c r="F27" s="126">
        <f t="shared" si="3"/>
        <v>83709872.95</v>
      </c>
      <c r="G27" s="126">
        <f t="shared" si="3"/>
        <v>92767687.28</v>
      </c>
      <c r="K27" s="50"/>
      <c r="L27" s="50"/>
      <c r="M27" s="50"/>
    </row>
    <row r="28" spans="1:13" s="49" customFormat="1" ht="19.5" customHeight="1">
      <c r="A28" s="96" t="s">
        <v>27</v>
      </c>
      <c r="B28" s="158">
        <v>1</v>
      </c>
      <c r="C28" s="158">
        <v>100</v>
      </c>
      <c r="D28" s="158">
        <v>800000</v>
      </c>
      <c r="E28" s="158">
        <v>1</v>
      </c>
      <c r="F28" s="158">
        <v>800000</v>
      </c>
      <c r="G28" s="158">
        <v>5663406.77</v>
      </c>
      <c r="K28" s="50"/>
      <c r="L28" s="50"/>
      <c r="M28" s="50"/>
    </row>
    <row r="29" spans="1:13" s="49" customFormat="1" ht="19.5" customHeight="1">
      <c r="A29" s="96" t="s">
        <v>26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13389771.569999998</v>
      </c>
      <c r="K29" s="50"/>
      <c r="L29" s="50"/>
      <c r="M29" s="50"/>
    </row>
    <row r="30" spans="1:13" s="49" customFormat="1" ht="19.5" customHeight="1">
      <c r="A30" s="96" t="s">
        <v>31</v>
      </c>
      <c r="B30" s="158">
        <v>7</v>
      </c>
      <c r="C30" s="158">
        <v>396</v>
      </c>
      <c r="D30" s="158">
        <v>6969590.45</v>
      </c>
      <c r="E30" s="158">
        <v>7</v>
      </c>
      <c r="F30" s="158">
        <v>7375172.95</v>
      </c>
      <c r="G30" s="158">
        <v>4626152.890000001</v>
      </c>
      <c r="K30" s="50"/>
      <c r="L30" s="50"/>
      <c r="M30" s="50"/>
    </row>
    <row r="31" spans="1:13" s="49" customFormat="1" ht="19.5" customHeight="1">
      <c r="A31" s="96" t="s">
        <v>24</v>
      </c>
      <c r="B31" s="158">
        <v>1</v>
      </c>
      <c r="C31" s="158">
        <v>0</v>
      </c>
      <c r="D31" s="158">
        <v>1500000</v>
      </c>
      <c r="E31" s="158">
        <v>1</v>
      </c>
      <c r="F31" s="158">
        <v>1500000</v>
      </c>
      <c r="G31" s="158">
        <v>7057386.49</v>
      </c>
      <c r="K31" s="50"/>
      <c r="L31" s="50"/>
      <c r="M31" s="50"/>
    </row>
    <row r="32" spans="1:13" s="49" customFormat="1" ht="19.5" customHeight="1">
      <c r="A32" s="96" t="s">
        <v>22</v>
      </c>
      <c r="B32" s="158">
        <v>32</v>
      </c>
      <c r="C32" s="158">
        <v>6742</v>
      </c>
      <c r="D32" s="158">
        <v>76532000</v>
      </c>
      <c r="E32" s="158">
        <v>32</v>
      </c>
      <c r="F32" s="158">
        <v>74034700</v>
      </c>
      <c r="G32" s="158">
        <v>62030969.56</v>
      </c>
      <c r="K32" s="50"/>
      <c r="L32" s="50"/>
      <c r="M32" s="50"/>
    </row>
    <row r="33" spans="1:13" s="49" customFormat="1" ht="19.5" customHeight="1">
      <c r="A33" s="96" t="s">
        <v>28</v>
      </c>
      <c r="B33" s="126">
        <f aca="true" t="shared" si="4" ref="B33:G33">SUM(B34:B38)</f>
        <v>69</v>
      </c>
      <c r="C33" s="126">
        <f t="shared" si="4"/>
        <v>2126</v>
      </c>
      <c r="D33" s="126">
        <f t="shared" si="4"/>
        <v>86420445</v>
      </c>
      <c r="E33" s="126">
        <f t="shared" si="4"/>
        <v>69</v>
      </c>
      <c r="F33" s="126">
        <f t="shared" si="4"/>
        <v>74514407.92</v>
      </c>
      <c r="G33" s="126">
        <f t="shared" si="4"/>
        <v>78138091.47</v>
      </c>
      <c r="H33" s="6"/>
      <c r="I33" s="6"/>
      <c r="K33" s="50"/>
      <c r="L33" s="50"/>
      <c r="M33" s="50"/>
    </row>
    <row r="34" spans="1:13" s="49" customFormat="1" ht="19.5" customHeight="1">
      <c r="A34" s="96" t="s">
        <v>29</v>
      </c>
      <c r="B34" s="158">
        <v>27</v>
      </c>
      <c r="C34" s="158">
        <v>200</v>
      </c>
      <c r="D34" s="158">
        <v>31490000</v>
      </c>
      <c r="E34" s="158">
        <v>27</v>
      </c>
      <c r="F34" s="158">
        <v>26368824.53</v>
      </c>
      <c r="G34" s="158">
        <v>15355102.580000002</v>
      </c>
      <c r="K34" s="50"/>
      <c r="L34" s="50"/>
      <c r="M34" s="50"/>
    </row>
    <row r="35" spans="1:13" s="49" customFormat="1" ht="19.5" customHeight="1">
      <c r="A35" s="96" t="s">
        <v>50</v>
      </c>
      <c r="B35" s="158">
        <v>1</v>
      </c>
      <c r="C35" s="158">
        <v>40</v>
      </c>
      <c r="D35" s="158">
        <v>365000</v>
      </c>
      <c r="E35" s="158">
        <v>1</v>
      </c>
      <c r="F35" s="158">
        <v>365000</v>
      </c>
      <c r="G35" s="158">
        <v>9372007.9</v>
      </c>
      <c r="K35" s="50"/>
      <c r="L35" s="50"/>
      <c r="M35" s="50"/>
    </row>
    <row r="36" spans="1:13" s="49" customFormat="1" ht="19.5" customHeight="1">
      <c r="A36" s="96" t="s">
        <v>32</v>
      </c>
      <c r="B36" s="158">
        <v>9</v>
      </c>
      <c r="C36" s="158">
        <v>205</v>
      </c>
      <c r="D36" s="158">
        <v>15707445</v>
      </c>
      <c r="E36" s="158">
        <v>9</v>
      </c>
      <c r="F36" s="158">
        <v>15640458.31</v>
      </c>
      <c r="G36" s="158">
        <v>14436416.79</v>
      </c>
      <c r="K36" s="50"/>
      <c r="L36" s="50"/>
      <c r="M36" s="50"/>
    </row>
    <row r="37" spans="1:13" s="49" customFormat="1" ht="19.5" customHeight="1">
      <c r="A37" s="96" t="s">
        <v>90</v>
      </c>
      <c r="B37" s="158">
        <v>5</v>
      </c>
      <c r="C37" s="158">
        <v>840</v>
      </c>
      <c r="D37" s="158">
        <v>26581000</v>
      </c>
      <c r="E37" s="158">
        <v>5</v>
      </c>
      <c r="F37" s="158">
        <v>22678925.08</v>
      </c>
      <c r="G37" s="158">
        <v>28876808.42</v>
      </c>
      <c r="K37" s="50"/>
      <c r="M37" s="50"/>
    </row>
    <row r="38" spans="1:13" s="49" customFormat="1" ht="19.5" customHeight="1">
      <c r="A38" s="96" t="s">
        <v>30</v>
      </c>
      <c r="B38" s="158">
        <v>27</v>
      </c>
      <c r="C38" s="158">
        <v>841</v>
      </c>
      <c r="D38" s="158">
        <v>12277000</v>
      </c>
      <c r="E38" s="158">
        <v>27</v>
      </c>
      <c r="F38" s="158">
        <v>9461200</v>
      </c>
      <c r="G38" s="158">
        <v>10097755.78</v>
      </c>
      <c r="K38" s="50"/>
      <c r="L38" s="50"/>
      <c r="M38" s="50"/>
    </row>
    <row r="39" spans="1:13" s="49" customFormat="1" ht="19.5" customHeight="1">
      <c r="A39" s="96" t="s">
        <v>47</v>
      </c>
      <c r="B39" s="126">
        <f aca="true" t="shared" si="5" ref="B39:G39">SUM(B40:B44)</f>
        <v>15</v>
      </c>
      <c r="C39" s="126">
        <f t="shared" si="5"/>
        <v>145</v>
      </c>
      <c r="D39" s="126">
        <f t="shared" si="5"/>
        <v>133025992.10999998</v>
      </c>
      <c r="E39" s="126">
        <f t="shared" si="5"/>
        <v>15</v>
      </c>
      <c r="F39" s="126">
        <f t="shared" si="5"/>
        <v>133995140.79999998</v>
      </c>
      <c r="G39" s="126">
        <f t="shared" si="5"/>
        <v>36098957.22</v>
      </c>
      <c r="K39" s="50"/>
      <c r="L39" s="50"/>
      <c r="M39" s="50"/>
    </row>
    <row r="40" spans="1:13" s="49" customFormat="1" ht="19.5" customHeight="1">
      <c r="A40" s="96" t="s">
        <v>8</v>
      </c>
      <c r="B40" s="158">
        <v>13</v>
      </c>
      <c r="C40" s="158">
        <v>145</v>
      </c>
      <c r="D40" s="158">
        <v>130025992.10999998</v>
      </c>
      <c r="E40" s="158">
        <v>13</v>
      </c>
      <c r="F40" s="158">
        <v>130025992.10999998</v>
      </c>
      <c r="G40" s="158">
        <v>18771393.96</v>
      </c>
      <c r="K40" s="50"/>
      <c r="L40" s="50"/>
      <c r="M40" s="50"/>
    </row>
    <row r="41" spans="1:13" s="49" customFormat="1" ht="19.5" customHeight="1">
      <c r="A41" s="96" t="s">
        <v>23</v>
      </c>
      <c r="B41" s="158">
        <v>2</v>
      </c>
      <c r="C41" s="158">
        <v>0</v>
      </c>
      <c r="D41" s="158">
        <v>3000000</v>
      </c>
      <c r="E41" s="158">
        <v>2</v>
      </c>
      <c r="F41" s="158">
        <v>3740628.74</v>
      </c>
      <c r="G41" s="158">
        <v>2773446.94</v>
      </c>
      <c r="K41" s="50"/>
      <c r="L41" s="50"/>
      <c r="M41" s="50"/>
    </row>
    <row r="42" spans="1:13" s="49" customFormat="1" ht="19.5" customHeight="1">
      <c r="A42" s="96" t="s">
        <v>65</v>
      </c>
      <c r="B42" s="158">
        <v>0</v>
      </c>
      <c r="C42" s="158">
        <v>0</v>
      </c>
      <c r="D42" s="158">
        <v>0</v>
      </c>
      <c r="E42" s="158">
        <v>0</v>
      </c>
      <c r="F42" s="158">
        <v>10000</v>
      </c>
      <c r="G42" s="158">
        <v>3688720.7199999997</v>
      </c>
      <c r="K42" s="50"/>
      <c r="L42" s="50"/>
      <c r="M42" s="50"/>
    </row>
    <row r="43" spans="1:13" s="49" customFormat="1" ht="19.5" customHeight="1">
      <c r="A43" s="96" t="s">
        <v>25</v>
      </c>
      <c r="B43" s="158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4563750.01</v>
      </c>
      <c r="K43" s="50"/>
      <c r="L43" s="50"/>
      <c r="M43" s="50"/>
    </row>
    <row r="44" spans="1:13" s="49" customFormat="1" ht="19.5" customHeight="1">
      <c r="A44" s="96" t="s">
        <v>15</v>
      </c>
      <c r="B44" s="158">
        <v>0</v>
      </c>
      <c r="C44" s="158">
        <v>0</v>
      </c>
      <c r="D44" s="158">
        <v>0</v>
      </c>
      <c r="E44" s="158">
        <v>0</v>
      </c>
      <c r="F44" s="158">
        <v>218519.95</v>
      </c>
      <c r="G44" s="158">
        <v>6301645.59</v>
      </c>
      <c r="K44" s="50"/>
      <c r="L44" s="50"/>
      <c r="M44" s="50"/>
    </row>
    <row r="45" spans="1:13" s="49" customFormat="1" ht="19.5" customHeight="1">
      <c r="A45" s="96" t="s">
        <v>91</v>
      </c>
      <c r="B45" s="96">
        <f aca="true" t="shared" si="6" ref="B45:G45">SUM(B7+B13+B20+B27+B33+B39)</f>
        <v>232</v>
      </c>
      <c r="C45" s="96">
        <f t="shared" si="6"/>
        <v>12732</v>
      </c>
      <c r="D45" s="96">
        <f t="shared" si="6"/>
        <v>354720808.55999994</v>
      </c>
      <c r="E45" s="96">
        <f t="shared" si="6"/>
        <v>232</v>
      </c>
      <c r="F45" s="96">
        <f t="shared" si="6"/>
        <v>387777873.5</v>
      </c>
      <c r="G45" s="96">
        <f t="shared" si="6"/>
        <v>476359033.84000003</v>
      </c>
      <c r="K45" s="52"/>
      <c r="L45" s="52"/>
      <c r="M45" s="52"/>
    </row>
    <row r="46" spans="1:7" ht="18.75">
      <c r="A46" s="131" t="s">
        <v>228</v>
      </c>
      <c r="B46" s="131"/>
      <c r="C46" s="131"/>
      <c r="D46" s="82"/>
      <c r="E46" s="82"/>
      <c r="F46" s="82"/>
      <c r="G46" s="82"/>
    </row>
    <row r="48" spans="3:7" ht="15.75">
      <c r="C48" s="8"/>
      <c r="D48" s="8"/>
      <c r="E48" s="8"/>
      <c r="F48" s="8"/>
      <c r="G48" s="8"/>
    </row>
    <row r="49" spans="1:7" ht="15">
      <c r="A49" s="4"/>
      <c r="B49" s="12"/>
      <c r="C49" s="12"/>
      <c r="D49" s="12"/>
      <c r="E49" s="12"/>
      <c r="F49" s="12"/>
      <c r="G49" s="12"/>
    </row>
    <row r="50" spans="1:7" ht="15">
      <c r="A50" s="4"/>
      <c r="B50" s="12"/>
      <c r="C50" s="12"/>
      <c r="D50" s="12"/>
      <c r="E50" s="12"/>
      <c r="F50" s="12"/>
      <c r="G50" s="12"/>
    </row>
    <row r="51" spans="1:7" ht="15">
      <c r="A51" s="4"/>
      <c r="B51" s="12"/>
      <c r="C51" s="12"/>
      <c r="D51" s="12"/>
      <c r="E51" s="12"/>
      <c r="F51" s="12"/>
      <c r="G51" s="12"/>
    </row>
    <row r="52" spans="3:7" ht="15.75">
      <c r="C52" s="8"/>
      <c r="D52" s="8"/>
      <c r="E52" s="8"/>
      <c r="F52" s="8"/>
      <c r="G52" s="8"/>
    </row>
    <row r="53" spans="3:7" ht="15.75">
      <c r="C53" s="8"/>
      <c r="D53" s="8"/>
      <c r="E53" s="8"/>
      <c r="F53" s="8"/>
      <c r="G53" s="8"/>
    </row>
  </sheetData>
  <sheetProtection/>
  <printOptions horizontalCentered="1"/>
  <pageMargins left="0.62" right="0.47" top="0.75" bottom="0.75" header="0.3" footer="0.3"/>
  <pageSetup fitToHeight="1" fitToWidth="1" horizontalDpi="600" verticalDpi="600" orientation="portrait" scale="70" r:id="rId1"/>
  <headerFooter alignWithMargins="0">
    <oddFooter>&amp;LPlaneación Estratégica-Sección de Estadística.</oddFooter>
  </headerFooter>
  <rowBreaks count="1" manualBreakCount="1">
    <brk id="4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70" zoomScaleNormal="70" zoomScalePageLayoutView="0" workbookViewId="0" topLeftCell="A1">
      <selection activeCell="A1" sqref="A1:H16384"/>
    </sheetView>
  </sheetViews>
  <sheetFormatPr defaultColWidth="11.421875" defaultRowHeight="19.5" customHeight="1"/>
  <cols>
    <col min="1" max="1" width="39.140625" style="161" bestFit="1" customWidth="1"/>
    <col min="2" max="3" width="18.28125" style="161" bestFit="1" customWidth="1"/>
    <col min="4" max="4" width="21.140625" style="161" bestFit="1" customWidth="1"/>
    <col min="5" max="5" width="15.00390625" style="161" bestFit="1" customWidth="1"/>
    <col min="6" max="6" width="15.421875" style="161" bestFit="1" customWidth="1"/>
    <col min="7" max="7" width="26.7109375" style="161" bestFit="1" customWidth="1"/>
    <col min="8" max="8" width="21.8515625" style="161" bestFit="1" customWidth="1"/>
    <col min="9" max="9" width="19.28125" style="36" bestFit="1" customWidth="1"/>
    <col min="10" max="16384" width="11.421875" style="36" customWidth="1"/>
  </cols>
  <sheetData>
    <row r="1" spans="1:5" ht="18.75">
      <c r="A1" s="174" t="s">
        <v>157</v>
      </c>
      <c r="B1" s="174"/>
      <c r="C1" s="174"/>
      <c r="D1" s="174"/>
      <c r="E1" s="174"/>
    </row>
    <row r="2" spans="1:5" ht="18.75">
      <c r="A2" s="174" t="s">
        <v>51</v>
      </c>
      <c r="B2" s="174"/>
      <c r="C2" s="174"/>
      <c r="D2" s="174"/>
      <c r="E2" s="174"/>
    </row>
    <row r="3" spans="1:7" ht="18.75">
      <c r="A3" s="159" t="s">
        <v>230</v>
      </c>
      <c r="B3" s="159"/>
      <c r="C3" s="159"/>
      <c r="D3" s="159"/>
      <c r="E3" s="159"/>
      <c r="F3" s="175"/>
      <c r="G3" s="175"/>
    </row>
    <row r="4" spans="1:5" ht="19.5" customHeight="1">
      <c r="A4" s="162"/>
      <c r="B4" s="162"/>
      <c r="C4" s="162"/>
      <c r="D4" s="162"/>
      <c r="E4" s="162"/>
    </row>
    <row r="5" spans="1:10" ht="19.5" customHeight="1">
      <c r="A5" s="176" t="s">
        <v>106</v>
      </c>
      <c r="B5" s="177" t="s">
        <v>158</v>
      </c>
      <c r="C5" s="177" t="s">
        <v>57</v>
      </c>
      <c r="D5" s="177" t="s">
        <v>159</v>
      </c>
      <c r="E5" s="178" t="s">
        <v>59</v>
      </c>
      <c r="I5" s="37"/>
      <c r="J5" s="37"/>
    </row>
    <row r="6" spans="1:10" ht="19.5" customHeight="1">
      <c r="A6" s="176"/>
      <c r="B6" s="177" t="s">
        <v>160</v>
      </c>
      <c r="C6" s="177" t="s">
        <v>161</v>
      </c>
      <c r="D6" s="177" t="s">
        <v>53</v>
      </c>
      <c r="E6" s="178" t="s">
        <v>221</v>
      </c>
      <c r="G6" s="163"/>
      <c r="I6" s="37"/>
      <c r="J6" s="37"/>
    </row>
    <row r="7" spans="1:10" ht="19.5" customHeight="1">
      <c r="A7" s="176"/>
      <c r="B7" s="177" t="s">
        <v>227</v>
      </c>
      <c r="C7" s="177" t="s">
        <v>162</v>
      </c>
      <c r="D7" s="177" t="s">
        <v>109</v>
      </c>
      <c r="E7" s="179" t="s">
        <v>227</v>
      </c>
      <c r="G7" s="163"/>
      <c r="I7" s="37"/>
      <c r="J7" s="37"/>
    </row>
    <row r="8" spans="1:10" ht="19.5" customHeight="1">
      <c r="A8" s="164" t="s">
        <v>112</v>
      </c>
      <c r="B8" s="165"/>
      <c r="C8" s="165"/>
      <c r="D8" s="165"/>
      <c r="E8" s="165"/>
      <c r="G8" s="165"/>
      <c r="H8" s="165"/>
      <c r="I8" s="38"/>
      <c r="J8" s="37"/>
    </row>
    <row r="9" spans="1:10" ht="19.5" customHeight="1">
      <c r="A9" s="164" t="s">
        <v>185</v>
      </c>
      <c r="B9" s="166">
        <v>15</v>
      </c>
      <c r="C9" s="166">
        <v>5383</v>
      </c>
      <c r="D9" s="166">
        <v>37628000</v>
      </c>
      <c r="E9" s="166">
        <v>15</v>
      </c>
      <c r="G9" s="163"/>
      <c r="H9" s="163"/>
      <c r="I9" s="38"/>
      <c r="J9" s="37"/>
    </row>
    <row r="10" spans="1:10" ht="19.5" customHeight="1">
      <c r="A10" s="164" t="s">
        <v>196</v>
      </c>
      <c r="B10" s="166">
        <v>1</v>
      </c>
      <c r="C10" s="166">
        <v>0</v>
      </c>
      <c r="D10" s="166">
        <v>10000000</v>
      </c>
      <c r="E10" s="166">
        <v>1</v>
      </c>
      <c r="G10" s="163"/>
      <c r="I10" s="39"/>
      <c r="J10" s="37"/>
    </row>
    <row r="11" spans="1:10" ht="19.5" customHeight="1">
      <c r="A11" s="164" t="s">
        <v>202</v>
      </c>
      <c r="B11" s="166">
        <v>21</v>
      </c>
      <c r="C11" s="166">
        <v>1642</v>
      </c>
      <c r="D11" s="166">
        <v>19649030</v>
      </c>
      <c r="E11" s="166">
        <v>21</v>
      </c>
      <c r="G11" s="163"/>
      <c r="H11" s="163"/>
      <c r="I11" s="38"/>
      <c r="J11" s="37"/>
    </row>
    <row r="12" spans="1:10" ht="19.5" customHeight="1">
      <c r="A12" s="164" t="s">
        <v>203</v>
      </c>
      <c r="B12" s="166">
        <v>6</v>
      </c>
      <c r="C12" s="166">
        <v>300</v>
      </c>
      <c r="D12" s="166">
        <v>3390977</v>
      </c>
      <c r="E12" s="166">
        <v>6</v>
      </c>
      <c r="G12" s="163"/>
      <c r="I12" s="39"/>
      <c r="J12" s="37"/>
    </row>
    <row r="13" spans="1:10" ht="19.5" customHeight="1">
      <c r="A13" s="164" t="s">
        <v>204</v>
      </c>
      <c r="B13" s="166">
        <v>1</v>
      </c>
      <c r="C13" s="166">
        <v>60</v>
      </c>
      <c r="D13" s="166">
        <v>516281</v>
      </c>
      <c r="E13" s="166">
        <v>1</v>
      </c>
      <c r="G13" s="163"/>
      <c r="I13" s="39"/>
      <c r="J13" s="37"/>
    </row>
    <row r="14" spans="1:10" ht="19.5" customHeight="1">
      <c r="A14" s="164" t="s">
        <v>190</v>
      </c>
      <c r="B14" s="166">
        <v>15</v>
      </c>
      <c r="C14" s="166">
        <v>1164</v>
      </c>
      <c r="D14" s="166">
        <v>13840000</v>
      </c>
      <c r="E14" s="166">
        <v>15</v>
      </c>
      <c r="G14" s="163"/>
      <c r="I14" s="39"/>
      <c r="J14" s="37"/>
    </row>
    <row r="15" spans="1:10" ht="19.5" customHeight="1">
      <c r="A15" s="164" t="s">
        <v>238</v>
      </c>
      <c r="B15" s="166">
        <v>6</v>
      </c>
      <c r="C15" s="166">
        <v>143</v>
      </c>
      <c r="D15" s="166">
        <v>1740000</v>
      </c>
      <c r="E15" s="166">
        <v>6</v>
      </c>
      <c r="G15" s="163"/>
      <c r="I15" s="39"/>
      <c r="J15" s="37"/>
    </row>
    <row r="16" spans="1:10" ht="19.5" customHeight="1">
      <c r="A16" s="164" t="s">
        <v>206</v>
      </c>
      <c r="B16" s="166">
        <v>8</v>
      </c>
      <c r="C16" s="166">
        <v>1200</v>
      </c>
      <c r="D16" s="166">
        <v>12380000</v>
      </c>
      <c r="E16" s="166">
        <v>8</v>
      </c>
      <c r="G16" s="163"/>
      <c r="I16" s="39"/>
      <c r="J16" s="37"/>
    </row>
    <row r="17" spans="1:10" ht="19.5" customHeight="1">
      <c r="A17" s="164" t="s">
        <v>240</v>
      </c>
      <c r="B17" s="166">
        <v>1</v>
      </c>
      <c r="C17" s="166">
        <v>31</v>
      </c>
      <c r="D17" s="166">
        <v>217000</v>
      </c>
      <c r="E17" s="166">
        <v>1</v>
      </c>
      <c r="G17" s="163"/>
      <c r="I17" s="39"/>
      <c r="J17" s="37"/>
    </row>
    <row r="18" spans="1:10" ht="19.5" customHeight="1">
      <c r="A18" s="164" t="s">
        <v>207</v>
      </c>
      <c r="B18" s="166">
        <v>1</v>
      </c>
      <c r="C18" s="166">
        <v>136</v>
      </c>
      <c r="D18" s="166">
        <v>3873302.45</v>
      </c>
      <c r="E18" s="166">
        <v>1</v>
      </c>
      <c r="G18" s="163"/>
      <c r="I18" s="39"/>
      <c r="J18" s="37"/>
    </row>
    <row r="19" spans="1:10" ht="19.5" customHeight="1">
      <c r="A19" s="164" t="s">
        <v>237</v>
      </c>
      <c r="B19" s="166">
        <v>4</v>
      </c>
      <c r="C19" s="166">
        <v>240</v>
      </c>
      <c r="D19" s="166">
        <v>3500000</v>
      </c>
      <c r="E19" s="166">
        <v>4</v>
      </c>
      <c r="G19" s="163"/>
      <c r="I19" s="39"/>
      <c r="J19" s="37"/>
    </row>
    <row r="20" spans="1:10" ht="19.5" customHeight="1">
      <c r="A20" s="164" t="s">
        <v>223</v>
      </c>
      <c r="B20" s="166">
        <v>1</v>
      </c>
      <c r="C20" s="166">
        <v>0</v>
      </c>
      <c r="D20" s="166">
        <v>800000</v>
      </c>
      <c r="E20" s="166">
        <v>1</v>
      </c>
      <c r="G20" s="163"/>
      <c r="I20" s="39"/>
      <c r="J20" s="37"/>
    </row>
    <row r="21" spans="1:10" ht="19.5" customHeight="1">
      <c r="A21" s="164" t="s">
        <v>189</v>
      </c>
      <c r="B21" s="166">
        <v>10</v>
      </c>
      <c r="C21" s="166">
        <v>599</v>
      </c>
      <c r="D21" s="166">
        <v>3453000</v>
      </c>
      <c r="E21" s="166">
        <v>10</v>
      </c>
      <c r="G21" s="163"/>
      <c r="I21" s="39"/>
      <c r="J21" s="37"/>
    </row>
    <row r="22" spans="1:10" ht="19.5" customHeight="1">
      <c r="A22" s="164" t="s">
        <v>194</v>
      </c>
      <c r="B22" s="166">
        <v>8</v>
      </c>
      <c r="C22" s="166">
        <v>445</v>
      </c>
      <c r="D22" s="166">
        <v>1420000</v>
      </c>
      <c r="E22" s="166">
        <v>8</v>
      </c>
      <c r="G22" s="163"/>
      <c r="I22" s="39"/>
      <c r="J22" s="37"/>
    </row>
    <row r="23" spans="1:10" ht="19.5" customHeight="1">
      <c r="A23" s="164" t="s">
        <v>186</v>
      </c>
      <c r="B23" s="166">
        <v>14</v>
      </c>
      <c r="C23" s="166">
        <v>395</v>
      </c>
      <c r="D23" s="166">
        <v>2617000</v>
      </c>
      <c r="E23" s="166">
        <v>14</v>
      </c>
      <c r="G23" s="163"/>
      <c r="I23" s="39"/>
      <c r="J23" s="37"/>
    </row>
    <row r="24" spans="1:10" ht="19.5" customHeight="1">
      <c r="A24" s="164" t="s">
        <v>205</v>
      </c>
      <c r="B24" s="166">
        <v>2</v>
      </c>
      <c r="C24" s="166">
        <v>136</v>
      </c>
      <c r="D24" s="166">
        <v>1100000</v>
      </c>
      <c r="E24" s="166">
        <v>2</v>
      </c>
      <c r="G24" s="163"/>
      <c r="H24" s="163"/>
      <c r="I24" s="38"/>
      <c r="J24" s="37"/>
    </row>
    <row r="25" spans="1:10" ht="19.5" customHeight="1">
      <c r="A25" s="164" t="s">
        <v>187</v>
      </c>
      <c r="B25" s="166">
        <v>2</v>
      </c>
      <c r="C25" s="166">
        <v>20</v>
      </c>
      <c r="D25" s="166">
        <v>280000</v>
      </c>
      <c r="E25" s="166">
        <v>2</v>
      </c>
      <c r="G25" s="163"/>
      <c r="H25" s="163"/>
      <c r="I25" s="38"/>
      <c r="J25" s="37"/>
    </row>
    <row r="26" spans="1:10" ht="19.5" customHeight="1">
      <c r="A26" s="164" t="s">
        <v>192</v>
      </c>
      <c r="B26" s="166">
        <v>8</v>
      </c>
      <c r="C26" s="166">
        <v>240</v>
      </c>
      <c r="D26" s="166">
        <v>1230000</v>
      </c>
      <c r="E26" s="166">
        <v>8</v>
      </c>
      <c r="G26" s="163"/>
      <c r="I26" s="39"/>
      <c r="J26" s="37"/>
    </row>
    <row r="27" spans="1:10" ht="19.5" customHeight="1">
      <c r="A27" s="164" t="s">
        <v>222</v>
      </c>
      <c r="B27" s="166">
        <v>1</v>
      </c>
      <c r="C27" s="166">
        <v>100</v>
      </c>
      <c r="D27" s="166">
        <v>800000</v>
      </c>
      <c r="E27" s="166">
        <v>1</v>
      </c>
      <c r="G27" s="163"/>
      <c r="I27" s="39"/>
      <c r="J27" s="37"/>
    </row>
    <row r="28" spans="1:10" ht="19.5" customHeight="1">
      <c r="A28" s="164" t="s">
        <v>213</v>
      </c>
      <c r="B28" s="166">
        <v>4</v>
      </c>
      <c r="C28" s="166">
        <v>72</v>
      </c>
      <c r="D28" s="166">
        <v>800000</v>
      </c>
      <c r="E28" s="166">
        <v>4</v>
      </c>
      <c r="G28" s="163"/>
      <c r="H28" s="163"/>
      <c r="I28" s="38"/>
      <c r="J28" s="37"/>
    </row>
    <row r="29" spans="1:10" ht="19.5" customHeight="1">
      <c r="A29" s="164" t="s">
        <v>239</v>
      </c>
      <c r="B29" s="166">
        <v>1</v>
      </c>
      <c r="C29" s="166">
        <v>0</v>
      </c>
      <c r="D29" s="166">
        <v>600000</v>
      </c>
      <c r="E29" s="166">
        <v>1</v>
      </c>
      <c r="G29" s="163"/>
      <c r="I29" s="39"/>
      <c r="J29" s="37"/>
    </row>
    <row r="30" spans="1:10" ht="19.5" customHeight="1">
      <c r="A30" s="164" t="s">
        <v>193</v>
      </c>
      <c r="B30" s="166">
        <v>3</v>
      </c>
      <c r="C30" s="166">
        <v>56</v>
      </c>
      <c r="D30" s="166">
        <v>600000</v>
      </c>
      <c r="E30" s="166">
        <v>3</v>
      </c>
      <c r="G30" s="163"/>
      <c r="I30" s="39"/>
      <c r="J30" s="37"/>
    </row>
    <row r="31" spans="1:10" ht="19.5" customHeight="1">
      <c r="A31" s="164" t="s">
        <v>241</v>
      </c>
      <c r="B31" s="166">
        <v>1</v>
      </c>
      <c r="C31" s="166">
        <v>20</v>
      </c>
      <c r="D31" s="166">
        <v>200000</v>
      </c>
      <c r="E31" s="166">
        <v>1</v>
      </c>
      <c r="G31" s="163"/>
      <c r="I31" s="39"/>
      <c r="J31" s="37"/>
    </row>
    <row r="32" spans="1:10" ht="19.5" customHeight="1">
      <c r="A32" s="164" t="s">
        <v>242</v>
      </c>
      <c r="B32" s="166">
        <v>1</v>
      </c>
      <c r="C32" s="166">
        <v>20</v>
      </c>
      <c r="D32" s="166">
        <v>200000</v>
      </c>
      <c r="E32" s="166">
        <v>1</v>
      </c>
      <c r="G32" s="163"/>
      <c r="I32" s="39"/>
      <c r="J32" s="37"/>
    </row>
    <row r="33" spans="1:10" ht="19.5" customHeight="1">
      <c r="A33" s="164" t="s">
        <v>243</v>
      </c>
      <c r="B33" s="166">
        <v>1</v>
      </c>
      <c r="C33" s="166">
        <v>35</v>
      </c>
      <c r="D33" s="166">
        <v>125000</v>
      </c>
      <c r="E33" s="166">
        <v>1</v>
      </c>
      <c r="G33" s="163"/>
      <c r="I33" s="39"/>
      <c r="J33" s="37"/>
    </row>
    <row r="34" spans="1:10" ht="19.5" customHeight="1">
      <c r="A34" s="164" t="s">
        <v>244</v>
      </c>
      <c r="B34" s="166">
        <v>1</v>
      </c>
      <c r="C34" s="166">
        <v>32</v>
      </c>
      <c r="D34" s="166">
        <v>112000</v>
      </c>
      <c r="E34" s="166">
        <v>1</v>
      </c>
      <c r="G34" s="163"/>
      <c r="I34" s="39"/>
      <c r="J34" s="37"/>
    </row>
    <row r="35" spans="1:10" ht="19.5" customHeight="1">
      <c r="A35" s="164" t="s">
        <v>188</v>
      </c>
      <c r="B35" s="166">
        <v>1</v>
      </c>
      <c r="C35" s="166">
        <v>11</v>
      </c>
      <c r="D35" s="166">
        <v>106000</v>
      </c>
      <c r="E35" s="166">
        <v>1</v>
      </c>
      <c r="G35" s="163"/>
      <c r="I35" s="39"/>
      <c r="J35" s="37"/>
    </row>
    <row r="36" spans="1:10" ht="19.5" customHeight="1">
      <c r="A36" s="164" t="s">
        <v>125</v>
      </c>
      <c r="B36" s="166">
        <v>13</v>
      </c>
      <c r="C36" s="166">
        <v>0</v>
      </c>
      <c r="D36" s="166">
        <v>130025992.11</v>
      </c>
      <c r="E36" s="166">
        <v>13</v>
      </c>
      <c r="G36" s="163"/>
      <c r="I36" s="39"/>
      <c r="J36" s="37"/>
    </row>
    <row r="37" spans="1:10" ht="19.5" customHeight="1">
      <c r="A37" s="164" t="s">
        <v>197</v>
      </c>
      <c r="B37" s="167">
        <v>20</v>
      </c>
      <c r="C37" s="167">
        <v>252</v>
      </c>
      <c r="D37" s="167">
        <v>34946000</v>
      </c>
      <c r="E37" s="167">
        <v>20</v>
      </c>
      <c r="G37" s="163"/>
      <c r="H37" s="163"/>
      <c r="I37" s="38"/>
      <c r="J37" s="37"/>
    </row>
    <row r="38" spans="1:8" s="40" customFormat="1" ht="19.5" customHeight="1">
      <c r="A38" s="164" t="s">
        <v>163</v>
      </c>
      <c r="B38" s="166">
        <f>SUM(B9:B37)</f>
        <v>171</v>
      </c>
      <c r="C38" s="166">
        <f>SUM(C9:C37)</f>
        <v>12732</v>
      </c>
      <c r="D38" s="166">
        <f>SUM(D9:D37)</f>
        <v>286149582.56</v>
      </c>
      <c r="E38" s="166">
        <f>SUM(E9:E37)</f>
        <v>171</v>
      </c>
      <c r="F38" s="168"/>
      <c r="G38" s="169">
        <f>SUM(D38/D56*100)</f>
        <v>80.66895870068434</v>
      </c>
      <c r="H38" s="170"/>
    </row>
    <row r="39" spans="1:5" ht="19.5" customHeight="1">
      <c r="A39" s="164" t="s">
        <v>128</v>
      </c>
      <c r="B39" s="166"/>
      <c r="C39" s="166"/>
      <c r="D39" s="166"/>
      <c r="E39" s="166"/>
    </row>
    <row r="40" spans="1:5" ht="19.5" customHeight="1">
      <c r="A40" s="164" t="s">
        <v>218</v>
      </c>
      <c r="B40" s="166">
        <f>SUM(B41:B45)</f>
        <v>38</v>
      </c>
      <c r="C40" s="166">
        <f>SUM(C41:C45)</f>
        <v>0</v>
      </c>
      <c r="D40" s="166">
        <f>SUM(D41:D45)</f>
        <v>37671226</v>
      </c>
      <c r="E40" s="166">
        <f>SUM(E41:E45)</f>
        <v>38</v>
      </c>
    </row>
    <row r="41" spans="1:5" ht="19.5" customHeight="1">
      <c r="A41" s="164" t="s">
        <v>210</v>
      </c>
      <c r="B41" s="166">
        <v>27</v>
      </c>
      <c r="C41" s="166">
        <v>0</v>
      </c>
      <c r="D41" s="166">
        <v>12277865</v>
      </c>
      <c r="E41" s="166">
        <v>27</v>
      </c>
    </row>
    <row r="42" spans="1:5" ht="19.5" customHeight="1">
      <c r="A42" s="164" t="s">
        <v>200</v>
      </c>
      <c r="B42" s="166">
        <v>2</v>
      </c>
      <c r="C42" s="166">
        <v>0</v>
      </c>
      <c r="D42" s="166">
        <v>3294361</v>
      </c>
      <c r="E42" s="166">
        <v>2</v>
      </c>
    </row>
    <row r="43" spans="1:5" ht="19.5" customHeight="1">
      <c r="A43" s="164" t="s">
        <v>198</v>
      </c>
      <c r="B43" s="166">
        <v>2</v>
      </c>
      <c r="C43" s="166">
        <v>0</v>
      </c>
      <c r="D43" s="166">
        <v>9999000</v>
      </c>
      <c r="E43" s="166">
        <v>2</v>
      </c>
    </row>
    <row r="44" spans="1:5" ht="19.5" customHeight="1">
      <c r="A44" s="164" t="s">
        <v>199</v>
      </c>
      <c r="B44" s="166">
        <v>2</v>
      </c>
      <c r="C44" s="166">
        <v>0</v>
      </c>
      <c r="D44" s="166">
        <v>6000000</v>
      </c>
      <c r="E44" s="166">
        <v>2</v>
      </c>
    </row>
    <row r="45" spans="1:5" ht="19.5" customHeight="1">
      <c r="A45" s="164" t="s">
        <v>126</v>
      </c>
      <c r="B45" s="166">
        <v>5</v>
      </c>
      <c r="C45" s="166">
        <v>0</v>
      </c>
      <c r="D45" s="166">
        <v>6100000</v>
      </c>
      <c r="E45" s="166">
        <v>5</v>
      </c>
    </row>
    <row r="46" spans="1:5" ht="19.5" customHeight="1">
      <c r="A46" s="164" t="s">
        <v>132</v>
      </c>
      <c r="B46" s="166">
        <f>SUM(B47:B48)</f>
        <v>18</v>
      </c>
      <c r="C46" s="166">
        <f>SUM(C47:C48)</f>
        <v>0</v>
      </c>
      <c r="D46" s="166">
        <f>SUM(D47:D48)</f>
        <v>18600000</v>
      </c>
      <c r="E46" s="166">
        <f>SUM(E47:E48)</f>
        <v>18</v>
      </c>
    </row>
    <row r="47" spans="1:5" ht="19.5" customHeight="1">
      <c r="A47" s="164" t="s">
        <v>208</v>
      </c>
      <c r="B47" s="166">
        <v>13</v>
      </c>
      <c r="C47" s="166">
        <v>0</v>
      </c>
      <c r="D47" s="166">
        <v>10900000</v>
      </c>
      <c r="E47" s="166">
        <v>13</v>
      </c>
    </row>
    <row r="48" spans="1:5" ht="19.5" customHeight="1">
      <c r="A48" s="164" t="s">
        <v>154</v>
      </c>
      <c r="B48" s="166">
        <v>5</v>
      </c>
      <c r="C48" s="166">
        <v>0</v>
      </c>
      <c r="D48" s="166">
        <v>7700000</v>
      </c>
      <c r="E48" s="166">
        <v>5</v>
      </c>
    </row>
    <row r="49" spans="1:5" ht="19.5" customHeight="1">
      <c r="A49" s="164" t="s">
        <v>164</v>
      </c>
      <c r="B49" s="166">
        <f>SUM(B50:B50)</f>
        <v>2</v>
      </c>
      <c r="C49" s="166">
        <f>SUM(C50:C50)</f>
        <v>0</v>
      </c>
      <c r="D49" s="166">
        <f>SUM(D50:D50)</f>
        <v>1900000</v>
      </c>
      <c r="E49" s="166">
        <f>SUM(E50:E50)</f>
        <v>2</v>
      </c>
    </row>
    <row r="50" spans="1:5" ht="19.5" customHeight="1">
      <c r="A50" s="164" t="s">
        <v>201</v>
      </c>
      <c r="B50" s="166">
        <v>2</v>
      </c>
      <c r="C50" s="166">
        <v>0</v>
      </c>
      <c r="D50" s="166">
        <v>1900000</v>
      </c>
      <c r="E50" s="166">
        <v>2</v>
      </c>
    </row>
    <row r="51" spans="1:5" ht="19.5" customHeight="1">
      <c r="A51" s="164" t="s">
        <v>156</v>
      </c>
      <c r="B51" s="166">
        <f>SUM(B52:B52)</f>
        <v>2</v>
      </c>
      <c r="C51" s="166">
        <f>SUM(C52:C52)</f>
        <v>0</v>
      </c>
      <c r="D51" s="166">
        <f>SUM(D52:D52)</f>
        <v>400000</v>
      </c>
      <c r="E51" s="166">
        <f>SUM(E52:E52)</f>
        <v>2</v>
      </c>
    </row>
    <row r="52" spans="1:5" ht="19.5" customHeight="1">
      <c r="A52" s="164" t="s">
        <v>209</v>
      </c>
      <c r="B52" s="166">
        <v>2</v>
      </c>
      <c r="C52" s="166">
        <v>0</v>
      </c>
      <c r="D52" s="166">
        <v>400000</v>
      </c>
      <c r="E52" s="166">
        <v>2</v>
      </c>
    </row>
    <row r="53" spans="1:7" ht="19.5" customHeight="1">
      <c r="A53" s="164" t="s">
        <v>134</v>
      </c>
      <c r="B53" s="166">
        <f>+B51+B46+B49+B40</f>
        <v>60</v>
      </c>
      <c r="C53" s="166">
        <f>+C51+C46+C49+C40</f>
        <v>0</v>
      </c>
      <c r="D53" s="166">
        <f>+D51+D46+D49+D40</f>
        <v>58571226</v>
      </c>
      <c r="E53" s="166">
        <f>+E51+E46+E49+E40</f>
        <v>60</v>
      </c>
      <c r="G53" s="169">
        <f>SUM(D53/D56*100)</f>
        <v>16.51192278168616</v>
      </c>
    </row>
    <row r="54" spans="1:8" s="47" customFormat="1" ht="18.75">
      <c r="A54" s="60" t="s">
        <v>224</v>
      </c>
      <c r="B54" s="171"/>
      <c r="C54" s="171"/>
      <c r="D54" s="171"/>
      <c r="E54" s="171"/>
      <c r="F54" s="162"/>
      <c r="G54" s="162"/>
      <c r="H54" s="162"/>
    </row>
    <row r="55" spans="1:8" s="47" customFormat="1" ht="18.75">
      <c r="A55" s="60" t="s">
        <v>225</v>
      </c>
      <c r="B55" s="171">
        <v>1</v>
      </c>
      <c r="C55" s="171">
        <v>0</v>
      </c>
      <c r="D55" s="171">
        <v>10000000</v>
      </c>
      <c r="E55" s="171">
        <v>1</v>
      </c>
      <c r="F55" s="162"/>
      <c r="G55" s="172">
        <f>SUM(D55/D56*100)</f>
        <v>2.8191185176294864</v>
      </c>
      <c r="H55" s="162"/>
    </row>
    <row r="56" spans="1:8" s="47" customFormat="1" ht="18.75">
      <c r="A56" s="162" t="s">
        <v>33</v>
      </c>
      <c r="B56" s="173">
        <f>+B55+B53+B38</f>
        <v>232</v>
      </c>
      <c r="C56" s="173">
        <f>+C55+C53+C38</f>
        <v>12732</v>
      </c>
      <c r="D56" s="173">
        <f>+D55+D53+D38</f>
        <v>354720808.56</v>
      </c>
      <c r="E56" s="173">
        <f>+E55+E53+E38</f>
        <v>232</v>
      </c>
      <c r="F56" s="162"/>
      <c r="G56" s="162"/>
      <c r="H56" s="162"/>
    </row>
    <row r="57" spans="1:5" ht="19.5" customHeight="1">
      <c r="A57" s="80" t="s">
        <v>228</v>
      </c>
      <c r="B57" s="170"/>
      <c r="C57" s="170"/>
      <c r="D57" s="170"/>
      <c r="E57" s="170"/>
    </row>
    <row r="58" spans="2:5" ht="19.5" customHeight="1">
      <c r="B58" s="166"/>
      <c r="C58" s="166"/>
      <c r="D58" s="166"/>
      <c r="E58" s="166"/>
    </row>
    <row r="59" spans="2:5" ht="19.5" customHeight="1">
      <c r="B59" s="166"/>
      <c r="C59" s="166"/>
      <c r="D59" s="166"/>
      <c r="E59" s="166"/>
    </row>
    <row r="60" spans="2:5" ht="19.5" customHeight="1">
      <c r="B60" s="170"/>
      <c r="C60" s="170"/>
      <c r="D60" s="170"/>
      <c r="E60" s="170"/>
    </row>
    <row r="62" ht="19.5" customHeight="1">
      <c r="C62" s="170"/>
    </row>
    <row r="68" ht="18"/>
    <row r="69" ht="18"/>
  </sheetData>
  <sheetProtection/>
  <printOptions horizontalCentered="1"/>
  <pageMargins left="0.7086614173228347" right="0.7086614173228347" top="0.5905511811023623" bottom="0.7480314960629921" header="0.31496062992125984" footer="0.31496062992125984"/>
  <pageSetup fitToHeight="0" horizontalDpi="600" verticalDpi="600" orientation="portrait" scale="75" r:id="rId1"/>
  <headerFooter>
    <oddFooter>&amp;L&amp;9Sección Estadística-Dirección Planeación Estratégica</oddFooter>
  </headerFooter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workbookViewId="0" topLeftCell="A1">
      <selection activeCell="N8" sqref="N8"/>
    </sheetView>
  </sheetViews>
  <sheetFormatPr defaultColWidth="11.421875" defaultRowHeight="24.75" customHeight="1"/>
  <cols>
    <col min="1" max="1" width="50.140625" style="4" bestFit="1" customWidth="1"/>
    <col min="2" max="2" width="20.57421875" style="4" bestFit="1" customWidth="1"/>
    <col min="3" max="3" width="22.7109375" style="4" bestFit="1" customWidth="1"/>
    <col min="4" max="4" width="32.00390625" style="4" customWidth="1"/>
    <col min="5" max="5" width="20.421875" style="4" hidden="1" customWidth="1"/>
    <col min="6" max="6" width="18.7109375" style="4" hidden="1" customWidth="1"/>
    <col min="7" max="7" width="2.140625" style="4" hidden="1" customWidth="1"/>
    <col min="8" max="8" width="12.28125" style="4" hidden="1" customWidth="1"/>
    <col min="9" max="9" width="6.00390625" style="4" hidden="1" customWidth="1"/>
    <col min="10" max="11" width="11.421875" style="4" hidden="1" customWidth="1"/>
    <col min="12" max="12" width="11.57421875" style="4" customWidth="1"/>
    <col min="13" max="16384" width="11.421875" style="4" customWidth="1"/>
  </cols>
  <sheetData>
    <row r="1" spans="1:4" ht="24.75" customHeight="1">
      <c r="A1" s="59" t="s">
        <v>184</v>
      </c>
      <c r="B1" s="59"/>
      <c r="C1" s="59"/>
      <c r="D1" s="60"/>
    </row>
    <row r="2" spans="1:4" ht="24.75" customHeight="1">
      <c r="A2" s="76" t="s">
        <v>230</v>
      </c>
      <c r="B2" s="76"/>
      <c r="C2" s="76"/>
      <c r="D2" s="73"/>
    </row>
    <row r="3" spans="1:4" ht="24.75" customHeight="1">
      <c r="A3" s="74" t="s">
        <v>0</v>
      </c>
      <c r="B3" s="74"/>
      <c r="C3" s="74"/>
      <c r="D3" s="74"/>
    </row>
    <row r="4" spans="1:4" ht="24.75" customHeight="1">
      <c r="A4" s="77" t="s">
        <v>66</v>
      </c>
      <c r="B4" s="77"/>
      <c r="C4" s="77" t="s">
        <v>67</v>
      </c>
      <c r="D4" s="78"/>
    </row>
    <row r="5" spans="1:4" ht="24.75" customHeight="1">
      <c r="A5" s="60" t="s">
        <v>68</v>
      </c>
      <c r="B5" s="60"/>
      <c r="C5" s="79">
        <f>'% Ejec. Sucursales y Regionales'!G45</f>
        <v>7289</v>
      </c>
      <c r="D5" s="78"/>
    </row>
    <row r="6" spans="1:12" ht="24.75" customHeight="1">
      <c r="A6" s="60" t="s">
        <v>69</v>
      </c>
      <c r="B6" s="60"/>
      <c r="C6" s="79">
        <f>'% Ejec. Sucursales y Regionales'!I45</f>
        <v>8477243431.809999</v>
      </c>
      <c r="D6" s="78"/>
      <c r="L6" s="55"/>
    </row>
    <row r="7" spans="1:4" ht="24.75" customHeight="1">
      <c r="A7" s="60" t="s">
        <v>70</v>
      </c>
      <c r="B7" s="60"/>
      <c r="C7" s="79">
        <f>'% Ejec. Sucursales y Regionales'!J45</f>
        <v>7299</v>
      </c>
      <c r="D7" s="78"/>
    </row>
    <row r="8" spans="1:4" ht="24.75" customHeight="1">
      <c r="A8" s="60" t="s">
        <v>71</v>
      </c>
      <c r="B8" s="60"/>
      <c r="C8" s="79">
        <f>'% Ejec. Sucursales y Regionales'!H45</f>
        <v>402969.199044586</v>
      </c>
      <c r="D8" s="78"/>
    </row>
    <row r="9" spans="1:4" ht="24.75" customHeight="1">
      <c r="A9" s="60" t="s">
        <v>72</v>
      </c>
      <c r="B9" s="60"/>
      <c r="C9" s="79">
        <f>'% Ejec. Sucursales y Regionales'!K45</f>
        <v>7732623503.26</v>
      </c>
      <c r="D9" s="78"/>
    </row>
    <row r="10" spans="1:4" ht="24.75" customHeight="1">
      <c r="A10" s="60" t="s">
        <v>73</v>
      </c>
      <c r="B10" s="60"/>
      <c r="C10" s="79">
        <f>'% Ejec. Sucursales y Regionales'!L45</f>
        <v>6312197909.49</v>
      </c>
      <c r="D10" s="78"/>
    </row>
    <row r="11" spans="1:4" ht="24.75" customHeight="1">
      <c r="A11" s="80" t="s">
        <v>228</v>
      </c>
      <c r="B11" s="81"/>
      <c r="C11" s="81"/>
      <c r="D11" s="81"/>
    </row>
    <row r="12" spans="1:4" ht="24.75" customHeight="1">
      <c r="A12" s="81"/>
      <c r="B12" s="81"/>
      <c r="C12" s="81"/>
      <c r="D12" s="81"/>
    </row>
    <row r="13" spans="1:4" ht="24.75" customHeight="1">
      <c r="A13" s="59" t="s">
        <v>74</v>
      </c>
      <c r="B13" s="59"/>
      <c r="C13" s="59"/>
      <c r="D13" s="81"/>
    </row>
    <row r="14" spans="1:4" ht="24.75" customHeight="1">
      <c r="A14" s="59" t="s">
        <v>51</v>
      </c>
      <c r="B14" s="59"/>
      <c r="C14" s="59"/>
      <c r="D14" s="81"/>
    </row>
    <row r="15" spans="1:4" ht="24.75" customHeight="1">
      <c r="A15" s="76" t="str">
        <f>+A2</f>
        <v>Octubre - Diciembre 2023</v>
      </c>
      <c r="B15" s="76"/>
      <c r="C15" s="76"/>
      <c r="D15" s="81"/>
    </row>
    <row r="16" spans="1:4" ht="24.75" customHeight="1">
      <c r="A16" s="60" t="s">
        <v>0</v>
      </c>
      <c r="B16" s="60"/>
      <c r="C16" s="60"/>
      <c r="D16" s="81"/>
    </row>
    <row r="17" spans="1:4" ht="24.75" customHeight="1">
      <c r="A17" s="77" t="s">
        <v>66</v>
      </c>
      <c r="B17" s="77"/>
      <c r="C17" s="77" t="s">
        <v>67</v>
      </c>
      <c r="D17" s="81"/>
    </row>
    <row r="18" spans="1:4" ht="24.75" customHeight="1">
      <c r="A18" s="60" t="s">
        <v>68</v>
      </c>
      <c r="B18" s="60"/>
      <c r="C18" s="82">
        <f>'TASA 0% por Sucursal'!B45</f>
        <v>232</v>
      </c>
      <c r="D18" s="81"/>
    </row>
    <row r="19" spans="1:4" ht="24.75" customHeight="1">
      <c r="A19" s="60" t="s">
        <v>69</v>
      </c>
      <c r="B19" s="60"/>
      <c r="C19" s="82">
        <f>'TASA 0% por Sucursal'!D45</f>
        <v>354720808.55999994</v>
      </c>
      <c r="D19" s="81"/>
    </row>
    <row r="20" spans="1:4" ht="24.75" customHeight="1">
      <c r="A20" s="60" t="s">
        <v>71</v>
      </c>
      <c r="B20" s="60"/>
      <c r="C20" s="82">
        <f>'TASA 0% por Sucursal'!C45</f>
        <v>12732</v>
      </c>
      <c r="D20" s="81"/>
    </row>
    <row r="21" spans="1:4" ht="24.75" customHeight="1">
      <c r="A21" s="60" t="s">
        <v>70</v>
      </c>
      <c r="B21" s="60"/>
      <c r="C21" s="82">
        <f>'TASA 0% por Sucursal'!E45</f>
        <v>232</v>
      </c>
      <c r="D21" s="81"/>
    </row>
    <row r="22" spans="1:4" ht="24.75" customHeight="1">
      <c r="A22" s="60" t="s">
        <v>72</v>
      </c>
      <c r="B22" s="60"/>
      <c r="C22" s="82">
        <f>'TASA 0% por Sucursal'!F45</f>
        <v>387777873.5</v>
      </c>
      <c r="D22" s="81"/>
    </row>
    <row r="23" spans="1:4" ht="24.75" customHeight="1">
      <c r="A23" s="60" t="s">
        <v>73</v>
      </c>
      <c r="B23" s="60"/>
      <c r="C23" s="82">
        <f>'TASA 0% por Sucursal'!G45</f>
        <v>476359033.84000003</v>
      </c>
      <c r="D23" s="81"/>
    </row>
    <row r="24" spans="1:4" ht="24.75" customHeight="1">
      <c r="A24" s="80" t="s">
        <v>228</v>
      </c>
      <c r="B24" s="81"/>
      <c r="C24" s="81"/>
      <c r="D24" s="81"/>
    </row>
    <row r="25" spans="1:4" ht="24.75" customHeight="1">
      <c r="A25" s="81"/>
      <c r="B25" s="81"/>
      <c r="C25" s="81"/>
      <c r="D25" s="81"/>
    </row>
  </sheetData>
  <sheetProtection/>
  <mergeCells count="6">
    <mergeCell ref="A1:C1"/>
    <mergeCell ref="A2:C2"/>
    <mergeCell ref="A3:D3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  <headerFooter alignWithMargins="0">
    <oddFooter>&amp;L&amp;9Planeación Estratégica-Sección de Estadística.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zoomScale="55" zoomScaleNormal="55" zoomScalePageLayoutView="0" workbookViewId="0" topLeftCell="A1">
      <selection activeCell="A1" sqref="A1:P55"/>
    </sheetView>
  </sheetViews>
  <sheetFormatPr defaultColWidth="11.421875" defaultRowHeight="12.75"/>
  <cols>
    <col min="1" max="1" width="40.7109375" style="15" bestFit="1" customWidth="1"/>
    <col min="2" max="2" width="26.421875" style="15" bestFit="1" customWidth="1"/>
    <col min="3" max="3" width="20.57421875" style="15" bestFit="1" customWidth="1"/>
    <col min="4" max="5" width="26.421875" style="15" bestFit="1" customWidth="1"/>
    <col min="6" max="6" width="26.140625" style="15" bestFit="1" customWidth="1"/>
    <col min="7" max="7" width="16.28125" style="15" bestFit="1" customWidth="1"/>
    <col min="8" max="8" width="20.57421875" style="15" bestFit="1" customWidth="1"/>
    <col min="9" max="9" width="26.140625" style="15" bestFit="1" customWidth="1"/>
    <col min="10" max="10" width="16.8515625" style="15" bestFit="1" customWidth="1"/>
    <col min="11" max="11" width="26.421875" style="15" customWidth="1"/>
    <col min="12" max="12" width="22.140625" style="15" customWidth="1"/>
    <col min="13" max="15" width="15.7109375" style="15" bestFit="1" customWidth="1"/>
    <col min="16" max="16" width="17.00390625" style="15" bestFit="1" customWidth="1"/>
    <col min="17" max="16384" width="11.421875" style="15" customWidth="1"/>
  </cols>
  <sheetData>
    <row r="1" spans="1:16" s="14" customFormat="1" ht="23.25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14" customFormat="1" ht="23.25">
      <c r="A2" s="88" t="s">
        <v>230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4" customFormat="1" ht="23.25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14" customFormat="1" ht="14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3.25" customHeight="1">
      <c r="A5" s="90" t="s">
        <v>77</v>
      </c>
      <c r="B5" s="88" t="s">
        <v>107</v>
      </c>
      <c r="C5" s="88"/>
      <c r="D5" s="88"/>
      <c r="E5" s="88"/>
      <c r="F5" s="89"/>
      <c r="G5" s="88" t="s">
        <v>78</v>
      </c>
      <c r="H5" s="88"/>
      <c r="I5" s="88"/>
      <c r="J5" s="88"/>
      <c r="K5" s="88"/>
      <c r="L5" s="88"/>
      <c r="M5" s="88" t="s">
        <v>79</v>
      </c>
      <c r="N5" s="88"/>
      <c r="O5" s="88"/>
      <c r="P5" s="88"/>
    </row>
    <row r="6" spans="1:16" s="16" customFormat="1" ht="54.75" customHeight="1">
      <c r="A6" s="90"/>
      <c r="B6" s="91" t="s">
        <v>80</v>
      </c>
      <c r="C6" s="92" t="s">
        <v>81</v>
      </c>
      <c r="D6" s="91" t="s">
        <v>54</v>
      </c>
      <c r="E6" s="91" t="s">
        <v>55</v>
      </c>
      <c r="F6" s="91" t="s">
        <v>82</v>
      </c>
      <c r="G6" s="91" t="s">
        <v>61</v>
      </c>
      <c r="H6" s="92" t="s">
        <v>81</v>
      </c>
      <c r="I6" s="91" t="s">
        <v>83</v>
      </c>
      <c r="J6" s="92" t="s">
        <v>211</v>
      </c>
      <c r="K6" s="92" t="s">
        <v>54</v>
      </c>
      <c r="L6" s="92" t="s">
        <v>84</v>
      </c>
      <c r="M6" s="92" t="s">
        <v>85</v>
      </c>
      <c r="N6" s="92" t="s">
        <v>86</v>
      </c>
      <c r="O6" s="92" t="s">
        <v>87</v>
      </c>
      <c r="P6" s="92" t="s">
        <v>88</v>
      </c>
    </row>
    <row r="7" spans="1:17" s="18" customFormat="1" ht="23.25">
      <c r="A7" s="93" t="s">
        <v>1</v>
      </c>
      <c r="B7" s="94">
        <f>SUM(B8:B12)</f>
        <v>1618058200</v>
      </c>
      <c r="C7" s="94">
        <f aca="true" t="shared" si="0" ref="C7:L7">SUM(C8:C12)</f>
        <v>50568</v>
      </c>
      <c r="D7" s="94">
        <f t="shared" si="0"/>
        <v>1537155290</v>
      </c>
      <c r="E7" s="94">
        <f t="shared" si="0"/>
        <v>1301392327.33</v>
      </c>
      <c r="F7" s="94">
        <f t="shared" si="0"/>
        <v>1402938286.76</v>
      </c>
      <c r="G7" s="94">
        <f t="shared" si="0"/>
        <v>1062</v>
      </c>
      <c r="H7" s="94">
        <f t="shared" si="0"/>
        <v>22751</v>
      </c>
      <c r="I7" s="94">
        <f t="shared" si="0"/>
        <v>1402938286.76</v>
      </c>
      <c r="J7" s="94">
        <f t="shared" si="0"/>
        <v>1062</v>
      </c>
      <c r="K7" s="94">
        <f t="shared" si="0"/>
        <v>1320267697.48</v>
      </c>
      <c r="L7" s="94">
        <f t="shared" si="0"/>
        <v>1017499752.98</v>
      </c>
      <c r="M7" s="95">
        <f aca="true" t="shared" si="1" ref="M7:M12">I7/B7*100</f>
        <v>86.70505713329717</v>
      </c>
      <c r="N7" s="95">
        <f aca="true" t="shared" si="2" ref="N7:O37">K7/D7*100</f>
        <v>85.8903265056584</v>
      </c>
      <c r="O7" s="95">
        <f t="shared" si="2"/>
        <v>78.18547348189398</v>
      </c>
      <c r="P7" s="95">
        <f aca="true" t="shared" si="3" ref="P7:P45">H7/C7*100</f>
        <v>44.99090333807942</v>
      </c>
      <c r="Q7" s="17"/>
    </row>
    <row r="8" spans="1:17" s="18" customFormat="1" ht="23.25">
      <c r="A8" s="91" t="s">
        <v>2</v>
      </c>
      <c r="B8" s="96">
        <v>499750200</v>
      </c>
      <c r="C8" s="96">
        <v>2818</v>
      </c>
      <c r="D8" s="97">
        <v>474762690</v>
      </c>
      <c r="E8" s="96">
        <v>388291462.88</v>
      </c>
      <c r="F8" s="97">
        <v>635622306.76</v>
      </c>
      <c r="G8" s="96">
        <v>319</v>
      </c>
      <c r="H8" s="96">
        <v>482</v>
      </c>
      <c r="I8" s="96">
        <v>635622306.76</v>
      </c>
      <c r="J8" s="96">
        <v>319</v>
      </c>
      <c r="K8" s="96">
        <v>641499045.73</v>
      </c>
      <c r="L8" s="96">
        <v>545068681.9200001</v>
      </c>
      <c r="M8" s="98">
        <f t="shared" si="1"/>
        <v>127.18800447903773</v>
      </c>
      <c r="N8" s="98">
        <f t="shared" si="2"/>
        <v>135.11993660032553</v>
      </c>
      <c r="O8" s="98">
        <f t="shared" si="2"/>
        <v>140.37616945713057</v>
      </c>
      <c r="P8" s="98">
        <f t="shared" si="3"/>
        <v>17.10432931156849</v>
      </c>
      <c r="Q8" s="17"/>
    </row>
    <row r="9" spans="1:17" s="18" customFormat="1" ht="23.25">
      <c r="A9" s="91" t="s">
        <v>49</v>
      </c>
      <c r="B9" s="96">
        <v>149627500</v>
      </c>
      <c r="C9" s="96">
        <v>15110</v>
      </c>
      <c r="D9" s="97">
        <v>142146125</v>
      </c>
      <c r="E9" s="96">
        <v>128308237.28</v>
      </c>
      <c r="F9" s="97">
        <v>94478200</v>
      </c>
      <c r="G9" s="96">
        <v>118</v>
      </c>
      <c r="H9" s="96">
        <v>2732</v>
      </c>
      <c r="I9" s="96">
        <v>94478200</v>
      </c>
      <c r="J9" s="96">
        <v>118</v>
      </c>
      <c r="K9" s="96">
        <v>97209817.24000001</v>
      </c>
      <c r="L9" s="96">
        <v>83988243.92999999</v>
      </c>
      <c r="M9" s="98">
        <f t="shared" si="1"/>
        <v>63.142269970426554</v>
      </c>
      <c r="N9" s="98">
        <f t="shared" si="2"/>
        <v>68.38724392944233</v>
      </c>
      <c r="O9" s="98">
        <f t="shared" si="2"/>
        <v>65.4581854684178</v>
      </c>
      <c r="P9" s="98">
        <f t="shared" si="3"/>
        <v>18.080741230972865</v>
      </c>
      <c r="Q9" s="17"/>
    </row>
    <row r="10" spans="1:17" s="18" customFormat="1" ht="23.25">
      <c r="A10" s="91" t="s">
        <v>5</v>
      </c>
      <c r="B10" s="96">
        <v>169450000</v>
      </c>
      <c r="C10" s="96">
        <v>6500</v>
      </c>
      <c r="D10" s="97">
        <v>160977500</v>
      </c>
      <c r="E10" s="96">
        <v>111308684.01</v>
      </c>
      <c r="F10" s="97">
        <v>130173820</v>
      </c>
      <c r="G10" s="96">
        <v>155</v>
      </c>
      <c r="H10" s="96">
        <v>4180</v>
      </c>
      <c r="I10" s="96">
        <v>130173820</v>
      </c>
      <c r="J10" s="96">
        <v>155</v>
      </c>
      <c r="K10" s="96">
        <v>124839121.48999998</v>
      </c>
      <c r="L10" s="96">
        <v>119212840.82</v>
      </c>
      <c r="M10" s="98">
        <f t="shared" si="1"/>
        <v>76.82137503688404</v>
      </c>
      <c r="N10" s="98">
        <f t="shared" si="2"/>
        <v>77.55066483825378</v>
      </c>
      <c r="O10" s="98">
        <f t="shared" si="2"/>
        <v>107.10111423946928</v>
      </c>
      <c r="P10" s="98">
        <f t="shared" si="3"/>
        <v>64.3076923076923</v>
      </c>
      <c r="Q10" s="17"/>
    </row>
    <row r="11" spans="1:17" s="18" customFormat="1" ht="23.25">
      <c r="A11" s="91" t="s">
        <v>4</v>
      </c>
      <c r="B11" s="96">
        <v>196305000</v>
      </c>
      <c r="C11" s="96">
        <v>12900</v>
      </c>
      <c r="D11" s="97">
        <v>186489750</v>
      </c>
      <c r="E11" s="96">
        <v>133845447.99</v>
      </c>
      <c r="F11" s="97">
        <v>129736061</v>
      </c>
      <c r="G11" s="96">
        <v>155</v>
      </c>
      <c r="H11" s="96">
        <v>5541</v>
      </c>
      <c r="I11" s="96">
        <v>129736061</v>
      </c>
      <c r="J11" s="96">
        <v>155</v>
      </c>
      <c r="K11" s="96">
        <v>124638869.88000001</v>
      </c>
      <c r="L11" s="96">
        <v>84267911.61</v>
      </c>
      <c r="M11" s="98">
        <f t="shared" si="1"/>
        <v>66.08902524133364</v>
      </c>
      <c r="N11" s="98">
        <f t="shared" si="2"/>
        <v>66.83416642469628</v>
      </c>
      <c r="O11" s="98">
        <f t="shared" si="2"/>
        <v>62.95911655979209</v>
      </c>
      <c r="P11" s="98">
        <f t="shared" si="3"/>
        <v>42.95348837209303</v>
      </c>
      <c r="Q11" s="17"/>
    </row>
    <row r="12" spans="1:17" s="18" customFormat="1" ht="23.25">
      <c r="A12" s="91" t="s">
        <v>3</v>
      </c>
      <c r="B12" s="96">
        <v>602925500</v>
      </c>
      <c r="C12" s="96">
        <v>13240</v>
      </c>
      <c r="D12" s="97">
        <v>572779225</v>
      </c>
      <c r="E12" s="96">
        <v>539638495.1700001</v>
      </c>
      <c r="F12" s="97">
        <v>412927899</v>
      </c>
      <c r="G12" s="96">
        <v>315</v>
      </c>
      <c r="H12" s="96">
        <v>9816</v>
      </c>
      <c r="I12" s="96">
        <v>412927899</v>
      </c>
      <c r="J12" s="96">
        <v>315</v>
      </c>
      <c r="K12" s="96">
        <v>332080843.14</v>
      </c>
      <c r="L12" s="96">
        <v>184962074.7</v>
      </c>
      <c r="M12" s="98">
        <f t="shared" si="1"/>
        <v>68.48738343294487</v>
      </c>
      <c r="N12" s="98">
        <f t="shared" si="2"/>
        <v>57.97711031506074</v>
      </c>
      <c r="O12" s="98">
        <f t="shared" si="2"/>
        <v>34.2751816920941</v>
      </c>
      <c r="P12" s="98">
        <f t="shared" si="3"/>
        <v>74.13897280966766</v>
      </c>
      <c r="Q12" s="17"/>
    </row>
    <row r="13" spans="1:17" s="18" customFormat="1" ht="23.25">
      <c r="A13" s="93" t="s">
        <v>6</v>
      </c>
      <c r="B13" s="94">
        <f>SUM(B14:B19)</f>
        <v>1100506609</v>
      </c>
      <c r="C13" s="94">
        <f aca="true" t="shared" si="4" ref="C13:L13">SUM(C14:C19)</f>
        <v>52996</v>
      </c>
      <c r="D13" s="94">
        <f t="shared" si="4"/>
        <v>1045481278.55</v>
      </c>
      <c r="E13" s="94">
        <f t="shared" si="4"/>
        <v>912052821.23</v>
      </c>
      <c r="F13" s="94">
        <f t="shared" si="4"/>
        <v>1581990550.01</v>
      </c>
      <c r="G13" s="94">
        <f t="shared" si="4"/>
        <v>1280</v>
      </c>
      <c r="H13" s="94">
        <f t="shared" si="4"/>
        <v>42854</v>
      </c>
      <c r="I13" s="94">
        <f t="shared" si="4"/>
        <v>1581990550.01</v>
      </c>
      <c r="J13" s="94">
        <f t="shared" si="4"/>
        <v>1280</v>
      </c>
      <c r="K13" s="94">
        <f t="shared" si="4"/>
        <v>1495083330.6200001</v>
      </c>
      <c r="L13" s="94">
        <f t="shared" si="4"/>
        <v>775872942.5</v>
      </c>
      <c r="M13" s="95">
        <f>SUM(M14:M19)</f>
        <v>910.8590402741373</v>
      </c>
      <c r="N13" s="95">
        <f t="shared" si="2"/>
        <v>143.00431402210882</v>
      </c>
      <c r="O13" s="95">
        <f t="shared" si="2"/>
        <v>85.0688605352542</v>
      </c>
      <c r="P13" s="95">
        <f t="shared" si="3"/>
        <v>80.8627066193675</v>
      </c>
      <c r="Q13" s="17"/>
    </row>
    <row r="14" spans="1:17" s="18" customFormat="1" ht="23.25">
      <c r="A14" s="91" t="s">
        <v>9</v>
      </c>
      <c r="B14" s="96">
        <v>294964700</v>
      </c>
      <c r="C14" s="96">
        <v>4467</v>
      </c>
      <c r="D14" s="97">
        <v>280216465</v>
      </c>
      <c r="E14" s="96">
        <v>155204000</v>
      </c>
      <c r="F14" s="97">
        <v>306386552.99</v>
      </c>
      <c r="G14" s="96">
        <v>142</v>
      </c>
      <c r="H14" s="96">
        <v>3643</v>
      </c>
      <c r="I14" s="96">
        <v>306386552.99</v>
      </c>
      <c r="J14" s="96">
        <v>142</v>
      </c>
      <c r="K14" s="96">
        <v>304779880.51</v>
      </c>
      <c r="L14" s="96">
        <v>206467312.64</v>
      </c>
      <c r="M14" s="98">
        <f aca="true" t="shared" si="5" ref="M14:M45">I14/B14*100</f>
        <v>103.87227793359682</v>
      </c>
      <c r="N14" s="98">
        <f t="shared" si="2"/>
        <v>108.76587159501851</v>
      </c>
      <c r="O14" s="98">
        <f t="shared" si="2"/>
        <v>133.02963366923532</v>
      </c>
      <c r="P14" s="98">
        <f t="shared" si="3"/>
        <v>81.55361540183569</v>
      </c>
      <c r="Q14" s="17"/>
    </row>
    <row r="15" spans="1:17" s="18" customFormat="1" ht="23.25">
      <c r="A15" s="91" t="s">
        <v>34</v>
      </c>
      <c r="B15" s="96">
        <v>143829630</v>
      </c>
      <c r="C15" s="96">
        <v>1870</v>
      </c>
      <c r="D15" s="97">
        <v>136638148.5</v>
      </c>
      <c r="E15" s="96">
        <v>171303595.1</v>
      </c>
      <c r="F15" s="97">
        <v>546764359.01</v>
      </c>
      <c r="G15" s="96">
        <v>127</v>
      </c>
      <c r="H15" s="96">
        <v>9314</v>
      </c>
      <c r="I15" s="96">
        <v>546764359.01</v>
      </c>
      <c r="J15" s="96">
        <v>127</v>
      </c>
      <c r="K15" s="96">
        <v>533872133.15</v>
      </c>
      <c r="L15" s="96">
        <v>221869165.97</v>
      </c>
      <c r="M15" s="98">
        <f t="shared" si="5"/>
        <v>380.1472332300375</v>
      </c>
      <c r="N15" s="98">
        <f t="shared" si="2"/>
        <v>390.7196774918243</v>
      </c>
      <c r="O15" s="98">
        <f t="shared" si="2"/>
        <v>129.51810254798323</v>
      </c>
      <c r="P15" s="98">
        <f t="shared" si="3"/>
        <v>498.0748663101604</v>
      </c>
      <c r="Q15" s="17"/>
    </row>
    <row r="16" spans="1:17" s="18" customFormat="1" ht="23.25">
      <c r="A16" s="91" t="s">
        <v>11</v>
      </c>
      <c r="B16" s="96">
        <v>123498239</v>
      </c>
      <c r="C16" s="96">
        <v>3514</v>
      </c>
      <c r="D16" s="97">
        <v>117323327.05000001</v>
      </c>
      <c r="E16" s="96">
        <v>215170778.21</v>
      </c>
      <c r="F16" s="97">
        <v>86847831.42</v>
      </c>
      <c r="G16" s="96">
        <v>186</v>
      </c>
      <c r="H16" s="96">
        <v>2405</v>
      </c>
      <c r="I16" s="96">
        <v>86847831.42</v>
      </c>
      <c r="J16" s="96">
        <v>186</v>
      </c>
      <c r="K16" s="96">
        <v>89149898.88</v>
      </c>
      <c r="L16" s="96">
        <v>39823597.760000005</v>
      </c>
      <c r="M16" s="98">
        <f t="shared" si="5"/>
        <v>70.32313344970045</v>
      </c>
      <c r="N16" s="98">
        <f t="shared" si="2"/>
        <v>75.98650764652007</v>
      </c>
      <c r="O16" s="98">
        <f t="shared" si="2"/>
        <v>18.50790246300704</v>
      </c>
      <c r="P16" s="98">
        <f t="shared" si="3"/>
        <v>68.4405236198065</v>
      </c>
      <c r="Q16" s="17"/>
    </row>
    <row r="17" spans="1:17" s="18" customFormat="1" ht="23.25">
      <c r="A17" s="91" t="s">
        <v>10</v>
      </c>
      <c r="B17" s="96">
        <v>144721540</v>
      </c>
      <c r="C17" s="96">
        <v>6341</v>
      </c>
      <c r="D17" s="97">
        <v>137485463</v>
      </c>
      <c r="E17" s="96">
        <v>80204439.36</v>
      </c>
      <c r="F17" s="97">
        <v>208985246</v>
      </c>
      <c r="G17" s="96">
        <v>255</v>
      </c>
      <c r="H17" s="96">
        <v>12700</v>
      </c>
      <c r="I17" s="96">
        <v>208985246</v>
      </c>
      <c r="J17" s="96">
        <v>255</v>
      </c>
      <c r="K17" s="96">
        <v>167509939.18</v>
      </c>
      <c r="L17" s="96">
        <v>48528559.22</v>
      </c>
      <c r="M17" s="98">
        <f t="shared" si="5"/>
        <v>144.40507335673735</v>
      </c>
      <c r="N17" s="98">
        <f t="shared" si="2"/>
        <v>121.83829149995297</v>
      </c>
      <c r="O17" s="98">
        <f t="shared" si="2"/>
        <v>60.50607623123968</v>
      </c>
      <c r="P17" s="98">
        <f t="shared" si="3"/>
        <v>200.28386689796562</v>
      </c>
      <c r="Q17" s="17"/>
    </row>
    <row r="18" spans="1:17" s="18" customFormat="1" ht="23.25">
      <c r="A18" s="91" t="s">
        <v>89</v>
      </c>
      <c r="B18" s="96">
        <v>335492500</v>
      </c>
      <c r="C18" s="96">
        <v>35399</v>
      </c>
      <c r="D18" s="97">
        <v>318717875</v>
      </c>
      <c r="E18" s="96">
        <v>227474867</v>
      </c>
      <c r="F18" s="97">
        <v>374772774.06</v>
      </c>
      <c r="G18" s="96">
        <v>464</v>
      </c>
      <c r="H18" s="96">
        <v>12681</v>
      </c>
      <c r="I18" s="96">
        <v>374772774.06</v>
      </c>
      <c r="J18" s="96">
        <v>464</v>
      </c>
      <c r="K18" s="96">
        <v>340897529.17</v>
      </c>
      <c r="L18" s="96">
        <v>215912677.37</v>
      </c>
      <c r="M18" s="98">
        <f t="shared" si="5"/>
        <v>111.70824207992726</v>
      </c>
      <c r="N18" s="98">
        <f t="shared" si="2"/>
        <v>106.9590242373447</v>
      </c>
      <c r="O18" s="98">
        <f t="shared" si="2"/>
        <v>94.91715731830716</v>
      </c>
      <c r="P18" s="98">
        <f t="shared" si="3"/>
        <v>35.82304584875279</v>
      </c>
      <c r="Q18" s="17"/>
    </row>
    <row r="19" spans="1:17" s="18" customFormat="1" ht="23.25">
      <c r="A19" s="91" t="s">
        <v>12</v>
      </c>
      <c r="B19" s="96">
        <v>58000000</v>
      </c>
      <c r="C19" s="96">
        <v>1405</v>
      </c>
      <c r="D19" s="97">
        <v>55100000</v>
      </c>
      <c r="E19" s="96">
        <v>62695141.56</v>
      </c>
      <c r="F19" s="97">
        <v>58233786.53</v>
      </c>
      <c r="G19" s="96">
        <v>106</v>
      </c>
      <c r="H19" s="96">
        <v>2111</v>
      </c>
      <c r="I19" s="96">
        <v>58233786.53</v>
      </c>
      <c r="J19" s="96">
        <v>106</v>
      </c>
      <c r="K19" s="96">
        <v>58873949.73</v>
      </c>
      <c r="L19" s="96">
        <v>43271629.54000001</v>
      </c>
      <c r="M19" s="98">
        <f t="shared" si="5"/>
        <v>100.40308022413794</v>
      </c>
      <c r="N19" s="98">
        <f t="shared" si="2"/>
        <v>106.84927355716877</v>
      </c>
      <c r="O19" s="98">
        <f t="shared" si="2"/>
        <v>69.01911131118275</v>
      </c>
      <c r="P19" s="98">
        <f t="shared" si="3"/>
        <v>150.2491103202847</v>
      </c>
      <c r="Q19" s="17"/>
    </row>
    <row r="20" spans="1:17" s="18" customFormat="1" ht="23.25">
      <c r="A20" s="93" t="s">
        <v>13</v>
      </c>
      <c r="B20" s="94">
        <f>SUM(B21:B26)</f>
        <v>1389500765</v>
      </c>
      <c r="C20" s="94">
        <f aca="true" t="shared" si="6" ref="C20:L20">SUM(C21:C26)</f>
        <v>162803</v>
      </c>
      <c r="D20" s="94">
        <f t="shared" si="6"/>
        <v>1320025726.75</v>
      </c>
      <c r="E20" s="94">
        <f t="shared" si="6"/>
        <v>1086319361.3400002</v>
      </c>
      <c r="F20" s="94">
        <f t="shared" si="6"/>
        <v>1596998867.0499997</v>
      </c>
      <c r="G20" s="94">
        <f t="shared" si="6"/>
        <v>1798</v>
      </c>
      <c r="H20" s="94">
        <f t="shared" si="6"/>
        <v>146985</v>
      </c>
      <c r="I20" s="94">
        <f t="shared" si="6"/>
        <v>1596998867.0499997</v>
      </c>
      <c r="J20" s="94">
        <f t="shared" si="6"/>
        <v>1808</v>
      </c>
      <c r="K20" s="94">
        <f t="shared" si="6"/>
        <v>1446892896.95</v>
      </c>
      <c r="L20" s="94">
        <f t="shared" si="6"/>
        <v>1258302672.51</v>
      </c>
      <c r="M20" s="95">
        <f t="shared" si="5"/>
        <v>114.93328447717693</v>
      </c>
      <c r="N20" s="95">
        <f t="shared" si="2"/>
        <v>109.6109619402916</v>
      </c>
      <c r="O20" s="95">
        <f t="shared" si="2"/>
        <v>115.8317449997259</v>
      </c>
      <c r="P20" s="95">
        <f t="shared" si="3"/>
        <v>90.28396282623784</v>
      </c>
      <c r="Q20" s="17"/>
    </row>
    <row r="21" spans="1:17" s="18" customFormat="1" ht="23.25">
      <c r="A21" s="91" t="s">
        <v>19</v>
      </c>
      <c r="B21" s="96">
        <v>307998000</v>
      </c>
      <c r="C21" s="96">
        <v>51833</v>
      </c>
      <c r="D21" s="97">
        <v>292598100</v>
      </c>
      <c r="E21" s="96">
        <v>209174120</v>
      </c>
      <c r="F21" s="97">
        <v>161923357.97</v>
      </c>
      <c r="G21" s="96">
        <v>235</v>
      </c>
      <c r="H21" s="96">
        <v>24094</v>
      </c>
      <c r="I21" s="96">
        <v>161923357.97</v>
      </c>
      <c r="J21" s="96">
        <v>235</v>
      </c>
      <c r="K21" s="96">
        <v>173619142.70999998</v>
      </c>
      <c r="L21" s="96">
        <v>344588027.69000006</v>
      </c>
      <c r="M21" s="98">
        <f t="shared" si="5"/>
        <v>52.57286020363768</v>
      </c>
      <c r="N21" s="98">
        <f t="shared" si="2"/>
        <v>59.337071125889054</v>
      </c>
      <c r="O21" s="98">
        <f t="shared" si="2"/>
        <v>164.73741000559727</v>
      </c>
      <c r="P21" s="98">
        <f t="shared" si="3"/>
        <v>46.48390021800783</v>
      </c>
      <c r="Q21" s="17"/>
    </row>
    <row r="22" spans="1:17" s="18" customFormat="1" ht="23.25">
      <c r="A22" s="91" t="s">
        <v>17</v>
      </c>
      <c r="B22" s="96">
        <v>227250000</v>
      </c>
      <c r="C22" s="96">
        <v>30000</v>
      </c>
      <c r="D22" s="97">
        <v>215887500</v>
      </c>
      <c r="E22" s="96">
        <v>183133037.64000002</v>
      </c>
      <c r="F22" s="97">
        <v>434887356.18</v>
      </c>
      <c r="G22" s="96">
        <v>567</v>
      </c>
      <c r="H22" s="96">
        <v>51150</v>
      </c>
      <c r="I22" s="96">
        <v>434887356.18</v>
      </c>
      <c r="J22" s="96">
        <v>567</v>
      </c>
      <c r="K22" s="96">
        <v>372651547.52</v>
      </c>
      <c r="L22" s="96">
        <v>273945508.1</v>
      </c>
      <c r="M22" s="98">
        <f t="shared" si="5"/>
        <v>191.36957367656765</v>
      </c>
      <c r="N22" s="98">
        <f t="shared" si="2"/>
        <v>172.6137675965491</v>
      </c>
      <c r="O22" s="98">
        <f t="shared" si="2"/>
        <v>149.58825104977382</v>
      </c>
      <c r="P22" s="98">
        <f t="shared" si="3"/>
        <v>170.5</v>
      </c>
      <c r="Q22" s="17"/>
    </row>
    <row r="23" spans="1:17" s="18" customFormat="1" ht="23.25">
      <c r="A23" s="91" t="s">
        <v>18</v>
      </c>
      <c r="B23" s="96">
        <v>62763148</v>
      </c>
      <c r="C23" s="96">
        <v>3921</v>
      </c>
      <c r="D23" s="97">
        <v>59624990.599999994</v>
      </c>
      <c r="E23" s="96">
        <v>52491147</v>
      </c>
      <c r="F23" s="97">
        <v>72882766.75999999</v>
      </c>
      <c r="G23" s="96">
        <v>160</v>
      </c>
      <c r="H23" s="96">
        <v>2850</v>
      </c>
      <c r="I23" s="96">
        <v>72882766.75999999</v>
      </c>
      <c r="J23" s="96">
        <v>160</v>
      </c>
      <c r="K23" s="96">
        <v>71092451.47</v>
      </c>
      <c r="L23" s="96">
        <v>47545922.67</v>
      </c>
      <c r="M23" s="98">
        <f t="shared" si="5"/>
        <v>116.12350413016247</v>
      </c>
      <c r="N23" s="98">
        <f t="shared" si="2"/>
        <v>119.23264180774564</v>
      </c>
      <c r="O23" s="98">
        <f t="shared" si="2"/>
        <v>90.57893642522234</v>
      </c>
      <c r="P23" s="98">
        <f t="shared" si="3"/>
        <v>72.68553940321347</v>
      </c>
      <c r="Q23" s="17"/>
    </row>
    <row r="24" spans="1:17" s="18" customFormat="1" ht="23.25">
      <c r="A24" s="91" t="s">
        <v>64</v>
      </c>
      <c r="B24" s="96">
        <v>161942117</v>
      </c>
      <c r="C24" s="96">
        <v>14754</v>
      </c>
      <c r="D24" s="97">
        <v>153845011.14999998</v>
      </c>
      <c r="E24" s="96">
        <v>76332008</v>
      </c>
      <c r="F24" s="97">
        <v>146411461</v>
      </c>
      <c r="G24" s="96">
        <v>136</v>
      </c>
      <c r="H24" s="96">
        <v>5582</v>
      </c>
      <c r="I24" s="96">
        <v>146411461</v>
      </c>
      <c r="J24" s="96">
        <v>136</v>
      </c>
      <c r="K24" s="96">
        <v>91010895.35</v>
      </c>
      <c r="L24" s="96">
        <v>104180877.52000001</v>
      </c>
      <c r="M24" s="98">
        <f t="shared" si="5"/>
        <v>90.40974868816862</v>
      </c>
      <c r="N24" s="98">
        <f t="shared" si="2"/>
        <v>59.15752137146894</v>
      </c>
      <c r="O24" s="98">
        <f t="shared" si="2"/>
        <v>136.4838686282169</v>
      </c>
      <c r="P24" s="98">
        <f t="shared" si="3"/>
        <v>37.83380778094076</v>
      </c>
      <c r="Q24" s="17"/>
    </row>
    <row r="25" spans="1:17" s="18" customFormat="1" ht="23.25">
      <c r="A25" s="91" t="s">
        <v>16</v>
      </c>
      <c r="B25" s="96">
        <v>446522500</v>
      </c>
      <c r="C25" s="96">
        <v>48055</v>
      </c>
      <c r="D25" s="97">
        <v>424196375</v>
      </c>
      <c r="E25" s="96">
        <v>298609048.70000005</v>
      </c>
      <c r="F25" s="97">
        <v>264314087</v>
      </c>
      <c r="G25" s="96">
        <v>373</v>
      </c>
      <c r="H25" s="96">
        <v>23416</v>
      </c>
      <c r="I25" s="96">
        <v>264314087</v>
      </c>
      <c r="J25" s="96">
        <v>383</v>
      </c>
      <c r="K25" s="96">
        <v>246792508.41000003</v>
      </c>
      <c r="L25" s="96">
        <v>209566312.33999997</v>
      </c>
      <c r="M25" s="98">
        <f t="shared" si="5"/>
        <v>59.19390109121041</v>
      </c>
      <c r="N25" s="98">
        <f t="shared" si="2"/>
        <v>58.178834840349595</v>
      </c>
      <c r="O25" s="98">
        <f t="shared" si="2"/>
        <v>70.18083117452426</v>
      </c>
      <c r="P25" s="98">
        <f t="shared" si="3"/>
        <v>48.72749973988139</v>
      </c>
      <c r="Q25" s="17"/>
    </row>
    <row r="26" spans="1:17" s="18" customFormat="1" ht="23.25">
      <c r="A26" s="91" t="s">
        <v>14</v>
      </c>
      <c r="B26" s="96">
        <v>183025000</v>
      </c>
      <c r="C26" s="96">
        <v>14240</v>
      </c>
      <c r="D26" s="97">
        <v>173873750</v>
      </c>
      <c r="E26" s="96">
        <v>266580000</v>
      </c>
      <c r="F26" s="97">
        <v>516579838.14</v>
      </c>
      <c r="G26" s="96">
        <v>327</v>
      </c>
      <c r="H26" s="96">
        <v>39893</v>
      </c>
      <c r="I26" s="96">
        <v>516579838.14</v>
      </c>
      <c r="J26" s="96">
        <v>327</v>
      </c>
      <c r="K26" s="96">
        <v>491726351.49</v>
      </c>
      <c r="L26" s="96">
        <v>278476024.19</v>
      </c>
      <c r="M26" s="98">
        <f t="shared" si="5"/>
        <v>282.2455064280836</v>
      </c>
      <c r="N26" s="98">
        <f t="shared" si="2"/>
        <v>282.8065487113495</v>
      </c>
      <c r="O26" s="98">
        <f t="shared" si="2"/>
        <v>104.46245937054543</v>
      </c>
      <c r="P26" s="98">
        <f t="shared" si="3"/>
        <v>280.14747191011236</v>
      </c>
      <c r="Q26" s="17"/>
    </row>
    <row r="27" spans="1:17" s="18" customFormat="1" ht="23.25">
      <c r="A27" s="93" t="s">
        <v>21</v>
      </c>
      <c r="B27" s="94">
        <f>SUM(B28:B32)</f>
        <v>1465060515</v>
      </c>
      <c r="C27" s="94">
        <f aca="true" t="shared" si="7" ref="C27:K27">SUM(C28:C32)</f>
        <v>58005</v>
      </c>
      <c r="D27" s="94">
        <f t="shared" si="7"/>
        <v>1391807489.25</v>
      </c>
      <c r="E27" s="94">
        <f t="shared" si="7"/>
        <v>1589441976.92</v>
      </c>
      <c r="F27" s="94">
        <f t="shared" si="7"/>
        <v>1834298403.96</v>
      </c>
      <c r="G27" s="94">
        <f t="shared" si="7"/>
        <v>1248</v>
      </c>
      <c r="H27" s="94">
        <f t="shared" si="7"/>
        <v>93428.42834394905</v>
      </c>
      <c r="I27" s="94">
        <f t="shared" si="7"/>
        <v>1834298403.96</v>
      </c>
      <c r="J27" s="94">
        <f t="shared" si="7"/>
        <v>1248</v>
      </c>
      <c r="K27" s="94">
        <f t="shared" si="7"/>
        <v>1669175786.03</v>
      </c>
      <c r="L27" s="94">
        <f>SUM(L28:L32)</f>
        <v>1584176122.33</v>
      </c>
      <c r="M27" s="95">
        <f t="shared" si="5"/>
        <v>125.20291040401155</v>
      </c>
      <c r="N27" s="95">
        <f t="shared" si="2"/>
        <v>119.92863947940565</v>
      </c>
      <c r="O27" s="95">
        <f t="shared" si="2"/>
        <v>99.66869790363758</v>
      </c>
      <c r="P27" s="95">
        <f t="shared" si="3"/>
        <v>161.0696118333748</v>
      </c>
      <c r="Q27" s="17"/>
    </row>
    <row r="28" spans="1:17" s="18" customFormat="1" ht="23.25">
      <c r="A28" s="91" t="s">
        <v>27</v>
      </c>
      <c r="B28" s="96">
        <v>358682000</v>
      </c>
      <c r="C28" s="96">
        <v>7460</v>
      </c>
      <c r="D28" s="97">
        <v>340747900</v>
      </c>
      <c r="E28" s="96">
        <v>220703999.99</v>
      </c>
      <c r="F28" s="97">
        <v>317510335.87</v>
      </c>
      <c r="G28" s="96">
        <v>155</v>
      </c>
      <c r="H28" s="96">
        <v>9184</v>
      </c>
      <c r="I28" s="96">
        <v>317510335.87</v>
      </c>
      <c r="J28" s="96">
        <v>155</v>
      </c>
      <c r="K28" s="96">
        <v>306539530.90999997</v>
      </c>
      <c r="L28" s="96">
        <v>323409447.52</v>
      </c>
      <c r="M28" s="98">
        <f t="shared" si="5"/>
        <v>88.52140220864165</v>
      </c>
      <c r="N28" s="98">
        <f t="shared" si="2"/>
        <v>89.9607982646408</v>
      </c>
      <c r="O28" s="98">
        <f t="shared" si="2"/>
        <v>146.53538111436742</v>
      </c>
      <c r="P28" s="98">
        <f t="shared" si="3"/>
        <v>123.10991957104558</v>
      </c>
      <c r="Q28" s="17"/>
    </row>
    <row r="29" spans="1:17" s="18" customFormat="1" ht="23.25">
      <c r="A29" s="91" t="s">
        <v>26</v>
      </c>
      <c r="B29" s="96">
        <v>285862405</v>
      </c>
      <c r="C29" s="96">
        <v>7128</v>
      </c>
      <c r="D29" s="97">
        <v>271569284.75</v>
      </c>
      <c r="E29" s="96">
        <v>255704650</v>
      </c>
      <c r="F29" s="97">
        <v>285906682</v>
      </c>
      <c r="G29" s="96">
        <v>190</v>
      </c>
      <c r="H29" s="96">
        <v>6681</v>
      </c>
      <c r="I29" s="96">
        <v>285906682</v>
      </c>
      <c r="J29" s="96">
        <v>190</v>
      </c>
      <c r="K29" s="96">
        <v>264029083</v>
      </c>
      <c r="L29" s="96">
        <v>225130454.2</v>
      </c>
      <c r="M29" s="98">
        <f t="shared" si="5"/>
        <v>100.01548892027267</v>
      </c>
      <c r="N29" s="98">
        <f t="shared" si="2"/>
        <v>97.22347033577773</v>
      </c>
      <c r="O29" s="98">
        <f t="shared" si="2"/>
        <v>88.04316002857202</v>
      </c>
      <c r="P29" s="98">
        <f t="shared" si="3"/>
        <v>93.72895622895624</v>
      </c>
      <c r="Q29" s="17"/>
    </row>
    <row r="30" spans="1:17" s="18" customFormat="1" ht="23.25">
      <c r="A30" s="91" t="s">
        <v>31</v>
      </c>
      <c r="B30" s="96">
        <v>37058721</v>
      </c>
      <c r="C30" s="96">
        <v>871</v>
      </c>
      <c r="D30" s="97">
        <v>35205784.95</v>
      </c>
      <c r="E30" s="96">
        <v>39606592.93</v>
      </c>
      <c r="F30" s="97">
        <v>80321909</v>
      </c>
      <c r="G30" s="96">
        <v>54</v>
      </c>
      <c r="H30" s="96">
        <v>1343</v>
      </c>
      <c r="I30" s="96">
        <v>80321909</v>
      </c>
      <c r="J30" s="96">
        <v>54</v>
      </c>
      <c r="K30" s="96">
        <v>55872142.5</v>
      </c>
      <c r="L30" s="96">
        <v>49032156.18</v>
      </c>
      <c r="M30" s="98">
        <f t="shared" si="5"/>
        <v>216.74225885993206</v>
      </c>
      <c r="N30" s="98">
        <f t="shared" si="2"/>
        <v>158.7015957160188</v>
      </c>
      <c r="O30" s="98">
        <f t="shared" si="2"/>
        <v>123.79796532021467</v>
      </c>
      <c r="P30" s="98">
        <f t="shared" si="3"/>
        <v>154.1905855338691</v>
      </c>
      <c r="Q30" s="17"/>
    </row>
    <row r="31" spans="1:17" s="18" customFormat="1" ht="23.25">
      <c r="A31" s="91" t="s">
        <v>24</v>
      </c>
      <c r="B31" s="96">
        <v>411857389</v>
      </c>
      <c r="C31" s="96">
        <v>8236</v>
      </c>
      <c r="D31" s="97">
        <v>391264519.54999995</v>
      </c>
      <c r="E31" s="96">
        <v>358158429</v>
      </c>
      <c r="F31" s="97">
        <v>572167268.95</v>
      </c>
      <c r="G31" s="96">
        <v>395</v>
      </c>
      <c r="H31" s="96">
        <v>37930.49840764331</v>
      </c>
      <c r="I31" s="96">
        <v>572167268.95</v>
      </c>
      <c r="J31" s="96">
        <v>395</v>
      </c>
      <c r="K31" s="96">
        <v>502191223.23</v>
      </c>
      <c r="L31" s="96">
        <v>410452940.57</v>
      </c>
      <c r="M31" s="98">
        <f t="shared" si="5"/>
        <v>138.9236381892374</v>
      </c>
      <c r="N31" s="98">
        <f t="shared" si="2"/>
        <v>128.35082102705832</v>
      </c>
      <c r="O31" s="98">
        <f t="shared" si="2"/>
        <v>114.60094397778364</v>
      </c>
      <c r="P31" s="98">
        <f t="shared" si="3"/>
        <v>460.545148222964</v>
      </c>
      <c r="Q31" s="17"/>
    </row>
    <row r="32" spans="1:17" s="18" customFormat="1" ht="23.25">
      <c r="A32" s="91" t="s">
        <v>22</v>
      </c>
      <c r="B32" s="96">
        <v>371600000</v>
      </c>
      <c r="C32" s="96">
        <v>34310</v>
      </c>
      <c r="D32" s="97">
        <v>353020000</v>
      </c>
      <c r="E32" s="96">
        <v>715268305</v>
      </c>
      <c r="F32" s="97">
        <v>578392208.14</v>
      </c>
      <c r="G32" s="96">
        <v>454</v>
      </c>
      <c r="H32" s="96">
        <v>38289.929936305736</v>
      </c>
      <c r="I32" s="96">
        <v>578392208.14</v>
      </c>
      <c r="J32" s="96">
        <v>454</v>
      </c>
      <c r="K32" s="96">
        <v>540543806.3900001</v>
      </c>
      <c r="L32" s="96">
        <v>576151123.86</v>
      </c>
      <c r="M32" s="98">
        <f t="shared" si="5"/>
        <v>155.6491410495156</v>
      </c>
      <c r="N32" s="98">
        <f t="shared" si="2"/>
        <v>153.11988170358623</v>
      </c>
      <c r="O32" s="98">
        <f t="shared" si="2"/>
        <v>80.55035010393757</v>
      </c>
      <c r="P32" s="98">
        <f t="shared" si="3"/>
        <v>111.59991237629185</v>
      </c>
      <c r="Q32" s="17"/>
    </row>
    <row r="33" spans="1:17" s="18" customFormat="1" ht="23.25">
      <c r="A33" s="93" t="s">
        <v>28</v>
      </c>
      <c r="B33" s="94">
        <f aca="true" t="shared" si="8" ref="B33:L33">SUM(B34:B38)</f>
        <v>1160827714</v>
      </c>
      <c r="C33" s="94">
        <f t="shared" si="8"/>
        <v>83817</v>
      </c>
      <c r="D33" s="94">
        <f t="shared" si="8"/>
        <v>1102786328.3</v>
      </c>
      <c r="E33" s="94">
        <f t="shared" si="8"/>
        <v>908333677.87</v>
      </c>
      <c r="F33" s="94">
        <f t="shared" si="8"/>
        <v>1081603714.92</v>
      </c>
      <c r="G33" s="94">
        <f t="shared" si="8"/>
        <v>1166</v>
      </c>
      <c r="H33" s="94">
        <f t="shared" si="8"/>
        <v>57228</v>
      </c>
      <c r="I33" s="94">
        <f t="shared" si="8"/>
        <v>1081603714.92</v>
      </c>
      <c r="J33" s="94">
        <f t="shared" si="8"/>
        <v>1166</v>
      </c>
      <c r="K33" s="94">
        <f t="shared" si="8"/>
        <v>899979564.3800001</v>
      </c>
      <c r="L33" s="94">
        <f t="shared" si="8"/>
        <v>779360458.22</v>
      </c>
      <c r="M33" s="95">
        <f t="shared" si="5"/>
        <v>93.17521470890728</v>
      </c>
      <c r="N33" s="95">
        <f t="shared" si="2"/>
        <v>81.60960480597936</v>
      </c>
      <c r="O33" s="95">
        <f t="shared" si="2"/>
        <v>85.80111881875435</v>
      </c>
      <c r="P33" s="95">
        <f t="shared" si="3"/>
        <v>68.27731844375246</v>
      </c>
      <c r="Q33" s="17"/>
    </row>
    <row r="34" spans="1:17" s="18" customFormat="1" ht="23.25">
      <c r="A34" s="91" t="s">
        <v>29</v>
      </c>
      <c r="B34" s="96">
        <v>119774999</v>
      </c>
      <c r="C34" s="96">
        <v>700</v>
      </c>
      <c r="D34" s="97">
        <v>113786249.05</v>
      </c>
      <c r="E34" s="96">
        <v>96567906.77000001</v>
      </c>
      <c r="F34" s="97">
        <v>153006337</v>
      </c>
      <c r="G34" s="96">
        <v>162</v>
      </c>
      <c r="H34" s="96">
        <v>3055</v>
      </c>
      <c r="I34" s="96">
        <v>153006337</v>
      </c>
      <c r="J34" s="96">
        <v>162</v>
      </c>
      <c r="K34" s="96">
        <v>123018866.53</v>
      </c>
      <c r="L34" s="96">
        <v>83566271.89999999</v>
      </c>
      <c r="M34" s="98">
        <f t="shared" si="5"/>
        <v>127.74480340425633</v>
      </c>
      <c r="N34" s="98">
        <f t="shared" si="2"/>
        <v>108.11400108280482</v>
      </c>
      <c r="O34" s="98">
        <f t="shared" si="2"/>
        <v>86.53627762589224</v>
      </c>
      <c r="P34" s="98">
        <f t="shared" si="3"/>
        <v>436.4285714285714</v>
      </c>
      <c r="Q34" s="17"/>
    </row>
    <row r="35" spans="1:17" s="18" customFormat="1" ht="23.25">
      <c r="A35" s="91" t="s">
        <v>50</v>
      </c>
      <c r="B35" s="96">
        <v>323520000</v>
      </c>
      <c r="C35" s="96">
        <v>32826</v>
      </c>
      <c r="D35" s="97">
        <v>307344000</v>
      </c>
      <c r="E35" s="96">
        <v>103230665.46000001</v>
      </c>
      <c r="F35" s="97">
        <v>273098523.90999997</v>
      </c>
      <c r="G35" s="96">
        <v>354</v>
      </c>
      <c r="H35" s="96">
        <v>28027</v>
      </c>
      <c r="I35" s="96">
        <v>273098523.90999997</v>
      </c>
      <c r="J35" s="96">
        <v>354</v>
      </c>
      <c r="K35" s="96">
        <v>261669086.33999997</v>
      </c>
      <c r="L35" s="96">
        <v>149593174.14</v>
      </c>
      <c r="M35" s="98">
        <f t="shared" si="5"/>
        <v>84.41472672786844</v>
      </c>
      <c r="N35" s="98">
        <f t="shared" si="2"/>
        <v>85.13883021630485</v>
      </c>
      <c r="O35" s="98">
        <f t="shared" si="2"/>
        <v>144.9115662225045</v>
      </c>
      <c r="P35" s="98">
        <f t="shared" si="3"/>
        <v>85.38049107414855</v>
      </c>
      <c r="Q35" s="17"/>
    </row>
    <row r="36" spans="1:17" s="18" customFormat="1" ht="23.25">
      <c r="A36" s="91" t="s">
        <v>32</v>
      </c>
      <c r="B36" s="96">
        <v>189619675</v>
      </c>
      <c r="C36" s="96">
        <v>3911</v>
      </c>
      <c r="D36" s="97">
        <v>180138691.25</v>
      </c>
      <c r="E36" s="96">
        <v>153339359.64</v>
      </c>
      <c r="F36" s="97">
        <v>165694378.57</v>
      </c>
      <c r="G36" s="96">
        <v>287</v>
      </c>
      <c r="H36" s="96">
        <v>3643</v>
      </c>
      <c r="I36" s="96">
        <v>165694378.57</v>
      </c>
      <c r="J36" s="96">
        <v>287</v>
      </c>
      <c r="K36" s="96">
        <v>160623606.57999998</v>
      </c>
      <c r="L36" s="96">
        <v>135971034.23</v>
      </c>
      <c r="M36" s="98">
        <f t="shared" si="5"/>
        <v>87.38248210266156</v>
      </c>
      <c r="N36" s="98">
        <f t="shared" si="2"/>
        <v>89.1666334785809</v>
      </c>
      <c r="O36" s="98">
        <f t="shared" si="2"/>
        <v>88.67327641723807</v>
      </c>
      <c r="P36" s="98">
        <f t="shared" si="3"/>
        <v>93.14753260035796</v>
      </c>
      <c r="Q36" s="17"/>
    </row>
    <row r="37" spans="1:17" s="18" customFormat="1" ht="23.25">
      <c r="A37" s="91" t="s">
        <v>90</v>
      </c>
      <c r="B37" s="96">
        <v>420865560</v>
      </c>
      <c r="C37" s="96">
        <v>26240</v>
      </c>
      <c r="D37" s="97">
        <v>399822282</v>
      </c>
      <c r="E37" s="96">
        <v>461333440</v>
      </c>
      <c r="F37" s="97">
        <v>382298438.44</v>
      </c>
      <c r="G37" s="96">
        <v>188</v>
      </c>
      <c r="H37" s="96">
        <v>15211</v>
      </c>
      <c r="I37" s="96">
        <v>382298438.44</v>
      </c>
      <c r="J37" s="96">
        <v>188</v>
      </c>
      <c r="K37" s="96">
        <v>272890771.71</v>
      </c>
      <c r="L37" s="96">
        <v>326409000.35</v>
      </c>
      <c r="M37" s="98">
        <f t="shared" si="5"/>
        <v>90.83623721551368</v>
      </c>
      <c r="N37" s="98">
        <f t="shared" si="2"/>
        <v>68.25301740186656</v>
      </c>
      <c r="O37" s="98">
        <f t="shared" si="2"/>
        <v>70.75337967046136</v>
      </c>
      <c r="P37" s="98">
        <f t="shared" si="3"/>
        <v>57.96875</v>
      </c>
      <c r="Q37" s="17"/>
    </row>
    <row r="38" spans="1:17" s="18" customFormat="1" ht="23.25">
      <c r="A38" s="91" t="s">
        <v>30</v>
      </c>
      <c r="B38" s="96">
        <v>107047480</v>
      </c>
      <c r="C38" s="96">
        <v>20140</v>
      </c>
      <c r="D38" s="97">
        <v>101695106</v>
      </c>
      <c r="E38" s="96">
        <v>93862306</v>
      </c>
      <c r="F38" s="97">
        <v>107506037</v>
      </c>
      <c r="G38" s="96">
        <v>175</v>
      </c>
      <c r="H38" s="96">
        <v>7292</v>
      </c>
      <c r="I38" s="96">
        <v>107506037</v>
      </c>
      <c r="J38" s="96">
        <v>175</v>
      </c>
      <c r="K38" s="96">
        <v>81777233.22</v>
      </c>
      <c r="L38" s="96">
        <v>83820977.6</v>
      </c>
      <c r="M38" s="98">
        <f t="shared" si="5"/>
        <v>100.42836786069135</v>
      </c>
      <c r="N38" s="98">
        <f>K38/D42*100</f>
        <v>71.29638201688178</v>
      </c>
      <c r="O38" s="98">
        <f>L38/E38*100</f>
        <v>89.3020650909642</v>
      </c>
      <c r="P38" s="98">
        <f t="shared" si="3"/>
        <v>36.20655412115193</v>
      </c>
      <c r="Q38" s="17"/>
    </row>
    <row r="39" spans="1:17" s="18" customFormat="1" ht="23.25">
      <c r="A39" s="93" t="s">
        <v>47</v>
      </c>
      <c r="B39" s="94">
        <f aca="true" t="shared" si="9" ref="B39:L39">SUM(B40:B44)</f>
        <v>1175512763</v>
      </c>
      <c r="C39" s="94">
        <f t="shared" si="9"/>
        <v>91655</v>
      </c>
      <c r="D39" s="94">
        <f t="shared" si="9"/>
        <v>1116737124.85</v>
      </c>
      <c r="E39" s="94">
        <f t="shared" si="9"/>
        <v>902197786.6700001</v>
      </c>
      <c r="F39" s="94">
        <f t="shared" si="9"/>
        <v>979413609.1099999</v>
      </c>
      <c r="G39" s="94">
        <f t="shared" si="9"/>
        <v>735</v>
      </c>
      <c r="H39" s="94">
        <f t="shared" si="9"/>
        <v>39722.770700636946</v>
      </c>
      <c r="I39" s="94">
        <f t="shared" si="9"/>
        <v>979413609.1099999</v>
      </c>
      <c r="J39" s="94">
        <f t="shared" si="9"/>
        <v>735</v>
      </c>
      <c r="K39" s="94">
        <f t="shared" si="9"/>
        <v>901224227.8000001</v>
      </c>
      <c r="L39" s="94">
        <f t="shared" si="9"/>
        <v>896985960.9499999</v>
      </c>
      <c r="M39" s="95">
        <f t="shared" si="5"/>
        <v>83.31799023691246</v>
      </c>
      <c r="N39" s="95">
        <f>K39/D39*100</f>
        <v>80.7015552492761</v>
      </c>
      <c r="O39" s="95">
        <f>L39/E39*100</f>
        <v>99.42231894192105</v>
      </c>
      <c r="P39" s="95">
        <f t="shared" si="3"/>
        <v>43.339447603117065</v>
      </c>
      <c r="Q39" s="17"/>
    </row>
    <row r="40" spans="1:17" s="18" customFormat="1" ht="23.25">
      <c r="A40" s="91" t="s">
        <v>8</v>
      </c>
      <c r="B40" s="96">
        <v>303642500</v>
      </c>
      <c r="C40" s="96">
        <v>5545</v>
      </c>
      <c r="D40" s="97">
        <v>288460375</v>
      </c>
      <c r="E40" s="96">
        <v>157650000</v>
      </c>
      <c r="F40" s="97">
        <v>342389812.9</v>
      </c>
      <c r="G40" s="96">
        <v>134</v>
      </c>
      <c r="H40" s="96">
        <v>6310.770700636943</v>
      </c>
      <c r="I40" s="96">
        <v>342389812.9</v>
      </c>
      <c r="J40" s="96">
        <v>134</v>
      </c>
      <c r="K40" s="96">
        <v>327789416.31</v>
      </c>
      <c r="L40" s="96">
        <v>268361470.21</v>
      </c>
      <c r="M40" s="98">
        <f t="shared" si="5"/>
        <v>112.7608331837605</v>
      </c>
      <c r="N40" s="98">
        <f>K40/D40*100</f>
        <v>113.63412264509466</v>
      </c>
      <c r="O40" s="98">
        <f>L40/E40*100</f>
        <v>170.2261149444973</v>
      </c>
      <c r="P40" s="98">
        <f t="shared" si="3"/>
        <v>113.81011182393044</v>
      </c>
      <c r="Q40" s="17"/>
    </row>
    <row r="41" spans="1:17" s="18" customFormat="1" ht="23.25">
      <c r="A41" s="91" t="s">
        <v>23</v>
      </c>
      <c r="B41" s="96">
        <v>194705000</v>
      </c>
      <c r="C41" s="96">
        <v>9695</v>
      </c>
      <c r="D41" s="97">
        <v>184969750</v>
      </c>
      <c r="E41" s="96">
        <v>20377882</v>
      </c>
      <c r="F41" s="97">
        <v>177728787</v>
      </c>
      <c r="G41" s="96">
        <v>131</v>
      </c>
      <c r="H41" s="96">
        <v>5276</v>
      </c>
      <c r="I41" s="96">
        <v>177728787</v>
      </c>
      <c r="J41" s="96">
        <v>131</v>
      </c>
      <c r="K41" s="96">
        <v>182451257.07999998</v>
      </c>
      <c r="L41" s="96">
        <v>169451254.2</v>
      </c>
      <c r="M41" s="98">
        <f t="shared" si="5"/>
        <v>91.28105955162938</v>
      </c>
      <c r="N41" s="98">
        <f>K41/D41*100</f>
        <v>98.63842984055499</v>
      </c>
      <c r="O41" s="98">
        <f>L41/E41*100</f>
        <v>831.5449770491359</v>
      </c>
      <c r="P41" s="98">
        <f t="shared" si="3"/>
        <v>54.419804022692105</v>
      </c>
      <c r="Q41" s="17"/>
    </row>
    <row r="42" spans="1:17" s="18" customFormat="1" ht="23.25">
      <c r="A42" s="91" t="s">
        <v>65</v>
      </c>
      <c r="B42" s="96">
        <v>120737260</v>
      </c>
      <c r="C42" s="96">
        <v>190</v>
      </c>
      <c r="D42" s="97">
        <v>114700397</v>
      </c>
      <c r="E42" s="96">
        <v>127551188.56</v>
      </c>
      <c r="F42" s="97">
        <v>51952349</v>
      </c>
      <c r="G42" s="96">
        <v>110</v>
      </c>
      <c r="H42" s="96">
        <v>2201</v>
      </c>
      <c r="I42" s="96">
        <v>51952349</v>
      </c>
      <c r="J42" s="96">
        <v>110</v>
      </c>
      <c r="K42" s="96">
        <v>47569845.31</v>
      </c>
      <c r="L42" s="96">
        <v>47266564.629999995</v>
      </c>
      <c r="M42" s="98">
        <f t="shared" si="5"/>
        <v>43.02925956742765</v>
      </c>
      <c r="N42" s="98">
        <f aca="true" t="shared" si="10" ref="N42:O44">K42/D42*100</f>
        <v>41.47313048096948</v>
      </c>
      <c r="O42" s="98">
        <f t="shared" si="10"/>
        <v>37.05693781737348</v>
      </c>
      <c r="P42" s="98">
        <f t="shared" si="3"/>
        <v>1158.421052631579</v>
      </c>
      <c r="Q42" s="17"/>
    </row>
    <row r="43" spans="1:17" s="18" customFormat="1" ht="23.25">
      <c r="A43" s="91" t="s">
        <v>25</v>
      </c>
      <c r="B43" s="96">
        <v>194428000</v>
      </c>
      <c r="C43" s="96">
        <v>8525</v>
      </c>
      <c r="D43" s="97">
        <v>184706600</v>
      </c>
      <c r="E43" s="96">
        <v>105473028</v>
      </c>
      <c r="F43" s="97">
        <v>170921124</v>
      </c>
      <c r="G43" s="96">
        <v>133</v>
      </c>
      <c r="H43" s="96">
        <v>9607</v>
      </c>
      <c r="I43" s="96">
        <v>170921124</v>
      </c>
      <c r="J43" s="96">
        <v>133</v>
      </c>
      <c r="K43" s="96">
        <v>140033263</v>
      </c>
      <c r="L43" s="96">
        <v>98756660.07</v>
      </c>
      <c r="M43" s="98">
        <f t="shared" si="5"/>
        <v>87.90972699405435</v>
      </c>
      <c r="N43" s="98">
        <f>K43/D43*100</f>
        <v>75.81389241099127</v>
      </c>
      <c r="O43" s="98">
        <f>L43/E43*100</f>
        <v>93.63214647634844</v>
      </c>
      <c r="P43" s="98">
        <f t="shared" si="3"/>
        <v>112.69208211143695</v>
      </c>
      <c r="Q43" s="17"/>
    </row>
    <row r="44" spans="1:17" s="18" customFormat="1" ht="23.25">
      <c r="A44" s="91" t="s">
        <v>15</v>
      </c>
      <c r="B44" s="96">
        <v>362000003</v>
      </c>
      <c r="C44" s="96">
        <v>67700</v>
      </c>
      <c r="D44" s="97">
        <v>343900002.85</v>
      </c>
      <c r="E44" s="96">
        <v>491145688.11</v>
      </c>
      <c r="F44" s="97">
        <v>236421536.20999998</v>
      </c>
      <c r="G44" s="96">
        <v>227</v>
      </c>
      <c r="H44" s="96">
        <v>16328</v>
      </c>
      <c r="I44" s="96">
        <v>236421536.20999998</v>
      </c>
      <c r="J44" s="96">
        <v>227</v>
      </c>
      <c r="K44" s="96">
        <v>203380446.1</v>
      </c>
      <c r="L44" s="96">
        <v>313150011.84000003</v>
      </c>
      <c r="M44" s="98">
        <f t="shared" si="5"/>
        <v>65.30981609135512</v>
      </c>
      <c r="N44" s="98">
        <f t="shared" si="10"/>
        <v>59.13941390361346</v>
      </c>
      <c r="O44" s="98">
        <f t="shared" si="10"/>
        <v>63.75908807120892</v>
      </c>
      <c r="P44" s="98">
        <f t="shared" si="3"/>
        <v>24.118168389955688</v>
      </c>
      <c r="Q44" s="17"/>
    </row>
    <row r="45" spans="1:17" ht="24.75">
      <c r="A45" s="99" t="s">
        <v>91</v>
      </c>
      <c r="B45" s="100">
        <f aca="true" t="shared" si="11" ref="B45:L45">+B7+B13+B20+B27+B33+B39</f>
        <v>7909466566</v>
      </c>
      <c r="C45" s="100">
        <f t="shared" si="11"/>
        <v>499844</v>
      </c>
      <c r="D45" s="100">
        <f t="shared" si="11"/>
        <v>7513993237.700001</v>
      </c>
      <c r="E45" s="100">
        <f t="shared" si="11"/>
        <v>6699737951.36</v>
      </c>
      <c r="F45" s="100">
        <f t="shared" si="11"/>
        <v>8477243431.809999</v>
      </c>
      <c r="G45" s="100">
        <f t="shared" si="11"/>
        <v>7289</v>
      </c>
      <c r="H45" s="100">
        <f t="shared" si="11"/>
        <v>402969.199044586</v>
      </c>
      <c r="I45" s="100">
        <f t="shared" si="11"/>
        <v>8477243431.809999</v>
      </c>
      <c r="J45" s="100">
        <f t="shared" si="11"/>
        <v>7299</v>
      </c>
      <c r="K45" s="100">
        <f t="shared" si="11"/>
        <v>7732623503.26</v>
      </c>
      <c r="L45" s="100">
        <f t="shared" si="11"/>
        <v>6312197909.49</v>
      </c>
      <c r="M45" s="101">
        <f t="shared" si="5"/>
        <v>107.17844700489248</v>
      </c>
      <c r="N45" s="101">
        <f>K45/D45*100</f>
        <v>102.90964150011561</v>
      </c>
      <c r="O45" s="101">
        <f>L45/E45*100</f>
        <v>94.21559403243029</v>
      </c>
      <c r="P45" s="101">
        <f t="shared" si="3"/>
        <v>80.61899293471284</v>
      </c>
      <c r="Q45" s="19"/>
    </row>
    <row r="46" spans="1:16" ht="23.25" customHeight="1" hidden="1">
      <c r="A46" s="91" t="s">
        <v>92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99">
        <v>0</v>
      </c>
      <c r="N46" s="99">
        <v>0</v>
      </c>
      <c r="O46" s="99">
        <v>0</v>
      </c>
      <c r="P46" s="99">
        <v>0</v>
      </c>
    </row>
    <row r="47" spans="1:16" ht="23.25" customHeight="1" hidden="1">
      <c r="A47" s="91" t="s">
        <v>93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99">
        <v>0</v>
      </c>
      <c r="N47" s="99">
        <v>0</v>
      </c>
      <c r="O47" s="99">
        <v>0</v>
      </c>
      <c r="P47" s="99">
        <v>0</v>
      </c>
    </row>
    <row r="48" spans="1:16" ht="23.25" customHeight="1" hidden="1">
      <c r="A48" s="91" t="s">
        <v>94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99">
        <v>0</v>
      </c>
      <c r="N48" s="99">
        <v>0</v>
      </c>
      <c r="O48" s="99">
        <v>0</v>
      </c>
      <c r="P48" s="99">
        <v>0</v>
      </c>
    </row>
    <row r="49" spans="1:16" ht="23.25" customHeight="1" hidden="1">
      <c r="A49" s="91" t="s">
        <v>95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99">
        <v>0</v>
      </c>
      <c r="N49" s="99">
        <v>0</v>
      </c>
      <c r="O49" s="99">
        <v>0</v>
      </c>
      <c r="P49" s="99">
        <v>0</v>
      </c>
    </row>
    <row r="50" spans="1:16" ht="23.25" customHeight="1" hidden="1">
      <c r="A50" s="91" t="s">
        <v>91</v>
      </c>
      <c r="B50" s="103">
        <f>+B45</f>
        <v>7909466566</v>
      </c>
      <c r="C50" s="103">
        <f aca="true" t="shared" si="12" ref="C50:L50">+C45</f>
        <v>499844</v>
      </c>
      <c r="D50" s="103">
        <f t="shared" si="12"/>
        <v>7513993237.700001</v>
      </c>
      <c r="E50" s="103">
        <f t="shared" si="12"/>
        <v>6699737951.36</v>
      </c>
      <c r="F50" s="103">
        <f t="shared" si="12"/>
        <v>8477243431.809999</v>
      </c>
      <c r="G50" s="103">
        <f t="shared" si="12"/>
        <v>7289</v>
      </c>
      <c r="H50" s="103">
        <f t="shared" si="12"/>
        <v>402969.199044586</v>
      </c>
      <c r="I50" s="103">
        <f t="shared" si="12"/>
        <v>8477243431.809999</v>
      </c>
      <c r="J50" s="103">
        <f t="shared" si="12"/>
        <v>7299</v>
      </c>
      <c r="K50" s="103">
        <f t="shared" si="12"/>
        <v>7732623503.26</v>
      </c>
      <c r="L50" s="103">
        <f t="shared" si="12"/>
        <v>6312197909.49</v>
      </c>
      <c r="M50" s="104">
        <f>+M45</f>
        <v>107.17844700489248</v>
      </c>
      <c r="N50" s="104">
        <f>+N45</f>
        <v>102.90964150011561</v>
      </c>
      <c r="O50" s="104">
        <f>+O45</f>
        <v>94.21559403243029</v>
      </c>
      <c r="P50" s="104">
        <f>+P45</f>
        <v>80.61899293471284</v>
      </c>
    </row>
    <row r="51" spans="1:16" ht="23.25" customHeight="1" hidden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23.25" customHeight="1" hidden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23.25">
      <c r="A53" s="80" t="s">
        <v>228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23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s="30" customFormat="1" ht="23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</row>
    <row r="56" s="30" customFormat="1" ht="23.25"/>
    <row r="57" s="30" customFormat="1" ht="23.25"/>
    <row r="58" spans="2:5" ht="23.25">
      <c r="B58" s="44"/>
      <c r="C58" s="44"/>
      <c r="D58" s="44"/>
      <c r="E58" s="44"/>
    </row>
    <row r="59" spans="2:5" ht="23.25">
      <c r="B59" s="35"/>
      <c r="C59" s="35"/>
      <c r="D59" s="35"/>
      <c r="E59" s="35"/>
    </row>
  </sheetData>
  <sheetProtection/>
  <mergeCells count="7">
    <mergeCell ref="A1:P1"/>
    <mergeCell ref="A2:P2"/>
    <mergeCell ref="A3:P3"/>
    <mergeCell ref="A5:A6"/>
    <mergeCell ref="B5:E5"/>
    <mergeCell ref="G5:L5"/>
    <mergeCell ref="M5:P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9" r:id="rId1"/>
  <headerFooter alignWithMargins="0">
    <oddFooter>&amp;LPalaneación Estratégica -  Sección de Estadística.</oddFooter>
  </headerFooter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5" zoomScaleNormal="75" zoomScalePageLayoutView="0" workbookViewId="0" topLeftCell="A1">
      <selection activeCell="N10" sqref="N10"/>
    </sheetView>
  </sheetViews>
  <sheetFormatPr defaultColWidth="11.421875" defaultRowHeight="12.75"/>
  <cols>
    <col min="1" max="1" width="32.421875" style="4" customWidth="1"/>
    <col min="2" max="2" width="12.421875" style="11" customWidth="1"/>
    <col min="3" max="3" width="16.7109375" style="11" customWidth="1"/>
    <col min="4" max="4" width="16.00390625" style="11" customWidth="1"/>
    <col min="5" max="5" width="14.57421875" style="11" customWidth="1"/>
    <col min="6" max="6" width="19.57421875" style="11" customWidth="1"/>
    <col min="7" max="7" width="19.421875" style="11" bestFit="1" customWidth="1"/>
    <col min="8" max="8" width="20.140625" style="11" bestFit="1" customWidth="1"/>
    <col min="9" max="9" width="11.8515625" style="11" bestFit="1" customWidth="1"/>
    <col min="10" max="10" width="12.7109375" style="11" bestFit="1" customWidth="1"/>
    <col min="11" max="11" width="12.8515625" style="11" bestFit="1" customWidth="1"/>
    <col min="12" max="12" width="12.28125" style="45" bestFit="1" customWidth="1"/>
    <col min="13" max="13" width="12.140625" style="11" bestFit="1" customWidth="1"/>
    <col min="14" max="14" width="20.00390625" style="4" bestFit="1" customWidth="1"/>
    <col min="15" max="15" width="14.8515625" style="4" hidden="1" customWidth="1"/>
    <col min="16" max="18" width="0" style="4" hidden="1" customWidth="1"/>
    <col min="19" max="16384" width="11.421875" style="4" customWidth="1"/>
  </cols>
  <sheetData>
    <row r="1" spans="1:13" ht="26.25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4" customHeight="1">
      <c r="A2" s="85" t="s">
        <v>231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 customHeight="1">
      <c r="A3" s="84"/>
      <c r="B3" s="109"/>
      <c r="C3" s="109"/>
      <c r="D3" s="109"/>
      <c r="E3" s="109"/>
      <c r="F3" s="109"/>
      <c r="G3" s="109"/>
      <c r="H3" s="109"/>
      <c r="I3" s="109"/>
      <c r="J3" s="109"/>
      <c r="K3" s="109" t="s">
        <v>0</v>
      </c>
      <c r="L3" s="110"/>
      <c r="M3" s="111"/>
    </row>
    <row r="4" spans="1:13" ht="15.75" customHeight="1">
      <c r="A4" s="89" t="s">
        <v>52</v>
      </c>
      <c r="B4" s="89" t="s">
        <v>0</v>
      </c>
      <c r="C4" s="89"/>
      <c r="D4" s="89" t="s">
        <v>0</v>
      </c>
      <c r="E4" s="89"/>
      <c r="F4" s="89" t="s">
        <v>0</v>
      </c>
      <c r="G4" s="89"/>
      <c r="H4" s="89" t="s">
        <v>0</v>
      </c>
      <c r="I4" s="89"/>
      <c r="J4" s="89" t="s">
        <v>0</v>
      </c>
      <c r="K4" s="89"/>
      <c r="L4" s="112" t="s">
        <v>0</v>
      </c>
      <c r="M4" s="89"/>
    </row>
    <row r="5" spans="1:15" ht="15.75" customHeight="1">
      <c r="A5" s="89" t="s">
        <v>37</v>
      </c>
      <c r="B5" s="89" t="s">
        <v>97</v>
      </c>
      <c r="C5" s="89"/>
      <c r="D5" s="89" t="s">
        <v>98</v>
      </c>
      <c r="E5" s="89"/>
      <c r="F5" s="89" t="s">
        <v>99</v>
      </c>
      <c r="G5" s="89"/>
      <c r="H5" s="89" t="s">
        <v>98</v>
      </c>
      <c r="I5" s="89"/>
      <c r="J5" s="89" t="s">
        <v>100</v>
      </c>
      <c r="K5" s="89"/>
      <c r="L5" s="89" t="s">
        <v>98</v>
      </c>
      <c r="M5" s="89"/>
      <c r="O5" s="5" t="s">
        <v>101</v>
      </c>
    </row>
    <row r="6" spans="1:15" ht="16.5" customHeight="1">
      <c r="A6" s="89" t="s">
        <v>44</v>
      </c>
      <c r="B6" s="89">
        <v>2022</v>
      </c>
      <c r="C6" s="89">
        <v>2023</v>
      </c>
      <c r="D6" s="89" t="s">
        <v>102</v>
      </c>
      <c r="E6" s="89" t="s">
        <v>103</v>
      </c>
      <c r="F6" s="89">
        <v>2022</v>
      </c>
      <c r="G6" s="89">
        <v>2023</v>
      </c>
      <c r="H6" s="89" t="s">
        <v>102</v>
      </c>
      <c r="I6" s="89" t="s">
        <v>103</v>
      </c>
      <c r="J6" s="89">
        <v>2022</v>
      </c>
      <c r="K6" s="89">
        <v>2023</v>
      </c>
      <c r="L6" s="112" t="s">
        <v>102</v>
      </c>
      <c r="M6" s="89" t="s">
        <v>103</v>
      </c>
      <c r="N6" s="4" t="s">
        <v>0</v>
      </c>
      <c r="O6" s="5"/>
    </row>
    <row r="7" spans="1:15" ht="21" customHeight="1">
      <c r="A7" s="113" t="s">
        <v>1</v>
      </c>
      <c r="B7" s="102">
        <f>SUM(B8:B12)</f>
        <v>1923</v>
      </c>
      <c r="C7" s="102">
        <f>SUM(C8:C12)</f>
        <v>1062</v>
      </c>
      <c r="D7" s="121">
        <f>+C7-B7</f>
        <v>-861</v>
      </c>
      <c r="E7" s="106">
        <f aca="true" t="shared" si="0" ref="E7:E45">D7/B7*100</f>
        <v>-44.77379095163806</v>
      </c>
      <c r="F7" s="102">
        <f>SUM(F8:F12)</f>
        <v>2674469088.25</v>
      </c>
      <c r="G7" s="102">
        <f>SUM(G8:G12)</f>
        <v>1402938286.76</v>
      </c>
      <c r="H7" s="122">
        <f aca="true" t="shared" si="1" ref="H7:H44">G7-F7</f>
        <v>-1271530801.49</v>
      </c>
      <c r="I7" s="123">
        <f>H7/F7*100</f>
        <v>-47.543297736225014</v>
      </c>
      <c r="J7" s="102">
        <f>SUM(J8:J12)</f>
        <v>87152</v>
      </c>
      <c r="K7" s="102">
        <f>SUM(K8:K12)</f>
        <v>22751</v>
      </c>
      <c r="L7" s="122">
        <f>K7-J7</f>
        <v>-64401</v>
      </c>
      <c r="M7" s="123">
        <f aca="true" t="shared" si="2" ref="M7:M45">L7/J7*100</f>
        <v>-73.89503396364971</v>
      </c>
      <c r="N7" s="21" t="s">
        <v>0</v>
      </c>
      <c r="O7" s="5" t="s">
        <v>0</v>
      </c>
    </row>
    <row r="8" spans="1:16" ht="18" customHeight="1">
      <c r="A8" s="113" t="s">
        <v>2</v>
      </c>
      <c r="B8" s="96">
        <v>279</v>
      </c>
      <c r="C8" s="96">
        <v>319</v>
      </c>
      <c r="D8" s="106">
        <f>C8-B8</f>
        <v>40</v>
      </c>
      <c r="E8" s="106">
        <f t="shared" si="0"/>
        <v>14.336917562724013</v>
      </c>
      <c r="F8" s="96">
        <v>573357061.8400002</v>
      </c>
      <c r="G8" s="96">
        <v>635622306.76</v>
      </c>
      <c r="H8" s="112">
        <f t="shared" si="1"/>
        <v>62265244.91999984</v>
      </c>
      <c r="I8" s="107">
        <f aca="true" t="shared" si="3" ref="I8:I44">H8/F8*100</f>
        <v>10.85976768476176</v>
      </c>
      <c r="J8" s="96">
        <v>3456</v>
      </c>
      <c r="K8" s="96">
        <v>482</v>
      </c>
      <c r="L8" s="112">
        <f aca="true" t="shared" si="4" ref="L8:L45">K8-J8</f>
        <v>-2974</v>
      </c>
      <c r="M8" s="107">
        <f t="shared" si="2"/>
        <v>-86.05324074074075</v>
      </c>
      <c r="N8" s="13"/>
      <c r="O8" s="5" t="s">
        <v>0</v>
      </c>
      <c r="P8" s="5" t="s">
        <v>0</v>
      </c>
    </row>
    <row r="9" spans="1:16" ht="18" customHeight="1">
      <c r="A9" s="113" t="s">
        <v>49</v>
      </c>
      <c r="B9" s="96">
        <v>476</v>
      </c>
      <c r="C9" s="96">
        <v>118</v>
      </c>
      <c r="D9" s="106">
        <f aca="true" t="shared" si="5" ref="D9:D45">C9-B9</f>
        <v>-358</v>
      </c>
      <c r="E9" s="106">
        <f t="shared" si="0"/>
        <v>-75.21008403361344</v>
      </c>
      <c r="F9" s="96">
        <v>270041853.64</v>
      </c>
      <c r="G9" s="96">
        <v>94478200</v>
      </c>
      <c r="H9" s="112">
        <f t="shared" si="1"/>
        <v>-175563653.64</v>
      </c>
      <c r="I9" s="107">
        <f t="shared" si="3"/>
        <v>-65.01349745363865</v>
      </c>
      <c r="J9" s="96">
        <v>22607</v>
      </c>
      <c r="K9" s="96">
        <v>2732</v>
      </c>
      <c r="L9" s="112">
        <f t="shared" si="4"/>
        <v>-19875</v>
      </c>
      <c r="M9" s="107">
        <f t="shared" si="2"/>
        <v>-87.91524748971557</v>
      </c>
      <c r="N9" s="13"/>
      <c r="O9" s="5" t="s">
        <v>0</v>
      </c>
      <c r="P9" s="5"/>
    </row>
    <row r="10" spans="1:16" ht="18" customHeight="1">
      <c r="A10" s="113" t="s">
        <v>5</v>
      </c>
      <c r="B10" s="96">
        <v>347</v>
      </c>
      <c r="C10" s="96">
        <v>155</v>
      </c>
      <c r="D10" s="106">
        <f t="shared" si="5"/>
        <v>-192</v>
      </c>
      <c r="E10" s="106">
        <f t="shared" si="0"/>
        <v>-55.3314121037464</v>
      </c>
      <c r="F10" s="96">
        <v>356881550</v>
      </c>
      <c r="G10" s="96">
        <v>130173820</v>
      </c>
      <c r="H10" s="112">
        <f t="shared" si="1"/>
        <v>-226707730</v>
      </c>
      <c r="I10" s="107">
        <f t="shared" si="3"/>
        <v>-63.52464284018045</v>
      </c>
      <c r="J10" s="96">
        <v>17454</v>
      </c>
      <c r="K10" s="96">
        <v>4180</v>
      </c>
      <c r="L10" s="112">
        <f t="shared" si="4"/>
        <v>-13274</v>
      </c>
      <c r="M10" s="107">
        <f t="shared" si="2"/>
        <v>-76.05133493755012</v>
      </c>
      <c r="N10" s="13"/>
      <c r="O10" s="5" t="s">
        <v>0</v>
      </c>
      <c r="P10" s="5"/>
    </row>
    <row r="11" spans="1:16" ht="18" customHeight="1">
      <c r="A11" s="113" t="s">
        <v>4</v>
      </c>
      <c r="B11" s="96">
        <v>435</v>
      </c>
      <c r="C11" s="96">
        <v>155</v>
      </c>
      <c r="D11" s="106">
        <f t="shared" si="5"/>
        <v>-280</v>
      </c>
      <c r="E11" s="106">
        <f t="shared" si="0"/>
        <v>-64.36781609195403</v>
      </c>
      <c r="F11" s="96">
        <v>402369917.36</v>
      </c>
      <c r="G11" s="96">
        <v>129736061.00000006</v>
      </c>
      <c r="H11" s="112">
        <f t="shared" si="1"/>
        <v>-272633856.35999995</v>
      </c>
      <c r="I11" s="107">
        <f t="shared" si="3"/>
        <v>-67.75701775838144</v>
      </c>
      <c r="J11" s="96">
        <v>18449</v>
      </c>
      <c r="K11" s="96">
        <v>5541</v>
      </c>
      <c r="L11" s="112">
        <f t="shared" si="4"/>
        <v>-12908</v>
      </c>
      <c r="M11" s="107">
        <f t="shared" si="2"/>
        <v>-69.96585180768605</v>
      </c>
      <c r="N11" s="13"/>
      <c r="O11" s="5"/>
      <c r="P11" s="5"/>
    </row>
    <row r="12" spans="1:16" ht="18" customHeight="1">
      <c r="A12" s="113" t="s">
        <v>3</v>
      </c>
      <c r="B12" s="96">
        <v>386</v>
      </c>
      <c r="C12" s="96">
        <v>315</v>
      </c>
      <c r="D12" s="106">
        <f t="shared" si="5"/>
        <v>-71</v>
      </c>
      <c r="E12" s="106">
        <f t="shared" si="0"/>
        <v>-18.393782383419687</v>
      </c>
      <c r="F12" s="96">
        <v>1071818705.4100001</v>
      </c>
      <c r="G12" s="96">
        <v>412927899</v>
      </c>
      <c r="H12" s="112">
        <f t="shared" si="1"/>
        <v>-658890806.4100001</v>
      </c>
      <c r="I12" s="107">
        <f t="shared" si="3"/>
        <v>-61.47409100851215</v>
      </c>
      <c r="J12" s="96">
        <v>25186</v>
      </c>
      <c r="K12" s="96">
        <v>9816</v>
      </c>
      <c r="L12" s="112">
        <f t="shared" si="4"/>
        <v>-15370</v>
      </c>
      <c r="M12" s="107">
        <f t="shared" si="2"/>
        <v>-61.02596680695625</v>
      </c>
      <c r="N12" s="13"/>
      <c r="O12" s="5"/>
      <c r="P12" s="5"/>
    </row>
    <row r="13" spans="1:16" ht="18" customHeight="1">
      <c r="A13" s="113" t="s">
        <v>6</v>
      </c>
      <c r="B13" s="102">
        <f>SUM(B14:B19)</f>
        <v>1823</v>
      </c>
      <c r="C13" s="102">
        <f>SUM(C14:C19)</f>
        <v>1280</v>
      </c>
      <c r="D13" s="106">
        <f t="shared" si="5"/>
        <v>-543</v>
      </c>
      <c r="E13" s="106">
        <f t="shared" si="0"/>
        <v>-29.786066922654964</v>
      </c>
      <c r="F13" s="102">
        <f>SUM(F14:F19)</f>
        <v>1739461724.12</v>
      </c>
      <c r="G13" s="102">
        <f>SUM(G14:G19)</f>
        <v>1581990550.0099998</v>
      </c>
      <c r="H13" s="122">
        <f t="shared" si="1"/>
        <v>-157471174.11000013</v>
      </c>
      <c r="I13" s="107">
        <f t="shared" si="3"/>
        <v>-9.052868018102863</v>
      </c>
      <c r="J13" s="102">
        <f>SUM(J14:J19)</f>
        <v>56434</v>
      </c>
      <c r="K13" s="102">
        <f>SUM(K14:K19)</f>
        <v>42854</v>
      </c>
      <c r="L13" s="122">
        <f t="shared" si="4"/>
        <v>-13580</v>
      </c>
      <c r="M13" s="107">
        <f t="shared" si="2"/>
        <v>-24.063507814438104</v>
      </c>
      <c r="N13" s="13"/>
      <c r="O13" s="5" t="s">
        <v>0</v>
      </c>
      <c r="P13" s="5"/>
    </row>
    <row r="14" spans="1:16" ht="21" customHeight="1">
      <c r="A14" s="113" t="s">
        <v>9</v>
      </c>
      <c r="B14" s="96">
        <v>169</v>
      </c>
      <c r="C14" s="96">
        <v>142</v>
      </c>
      <c r="D14" s="106">
        <f t="shared" si="5"/>
        <v>-27</v>
      </c>
      <c r="E14" s="106">
        <f t="shared" si="0"/>
        <v>-15.976331360946746</v>
      </c>
      <c r="F14" s="96">
        <v>215368216.46000004</v>
      </c>
      <c r="G14" s="96">
        <v>306386552.99</v>
      </c>
      <c r="H14" s="112">
        <f t="shared" si="1"/>
        <v>91018336.52999997</v>
      </c>
      <c r="I14" s="107">
        <f t="shared" si="3"/>
        <v>42.26173110687604</v>
      </c>
      <c r="J14" s="96">
        <v>6464</v>
      </c>
      <c r="K14" s="96">
        <v>3643</v>
      </c>
      <c r="L14" s="112">
        <f t="shared" si="4"/>
        <v>-2821</v>
      </c>
      <c r="M14" s="107">
        <f t="shared" si="2"/>
        <v>-43.64170792079208</v>
      </c>
      <c r="N14" s="13"/>
      <c r="O14" s="5"/>
      <c r="P14" s="5"/>
    </row>
    <row r="15" spans="1:16" ht="18" customHeight="1">
      <c r="A15" s="113" t="s">
        <v>34</v>
      </c>
      <c r="B15" s="96">
        <v>154</v>
      </c>
      <c r="C15" s="96">
        <v>127</v>
      </c>
      <c r="D15" s="106">
        <f t="shared" si="5"/>
        <v>-27</v>
      </c>
      <c r="E15" s="106">
        <f t="shared" si="0"/>
        <v>-17.532467532467532</v>
      </c>
      <c r="F15" s="96">
        <v>523808675.3</v>
      </c>
      <c r="G15" s="96">
        <v>546764359.01</v>
      </c>
      <c r="H15" s="112">
        <f t="shared" si="1"/>
        <v>22955683.70999998</v>
      </c>
      <c r="I15" s="107">
        <f t="shared" si="3"/>
        <v>4.382455807333204</v>
      </c>
      <c r="J15" s="96">
        <v>4654</v>
      </c>
      <c r="K15" s="96">
        <v>9314</v>
      </c>
      <c r="L15" s="112">
        <f t="shared" si="4"/>
        <v>4660</v>
      </c>
      <c r="M15" s="107">
        <f t="shared" si="2"/>
        <v>100.12892135797165</v>
      </c>
      <c r="N15" s="13"/>
      <c r="O15" s="5" t="s">
        <v>0</v>
      </c>
      <c r="P15" s="5"/>
    </row>
    <row r="16" spans="1:16" ht="18" customHeight="1">
      <c r="A16" s="113" t="s">
        <v>11</v>
      </c>
      <c r="B16" s="96">
        <v>223</v>
      </c>
      <c r="C16" s="96">
        <v>186</v>
      </c>
      <c r="D16" s="106">
        <f t="shared" si="5"/>
        <v>-37</v>
      </c>
      <c r="E16" s="106">
        <f t="shared" si="0"/>
        <v>-16.591928251121075</v>
      </c>
      <c r="F16" s="96">
        <v>76626000</v>
      </c>
      <c r="G16" s="96">
        <v>86847831.41999999</v>
      </c>
      <c r="H16" s="112">
        <f t="shared" si="1"/>
        <v>10221831.419999987</v>
      </c>
      <c r="I16" s="107">
        <f t="shared" si="3"/>
        <v>13.339899538015802</v>
      </c>
      <c r="J16" s="96">
        <v>2125</v>
      </c>
      <c r="K16" s="96">
        <v>2405</v>
      </c>
      <c r="L16" s="112">
        <f t="shared" si="4"/>
        <v>280</v>
      </c>
      <c r="M16" s="107">
        <f t="shared" si="2"/>
        <v>13.176470588235295</v>
      </c>
      <c r="N16" s="13"/>
      <c r="O16" s="5" t="s">
        <v>0</v>
      </c>
      <c r="P16" s="5"/>
    </row>
    <row r="17" spans="1:16" ht="21" customHeight="1">
      <c r="A17" s="113" t="s">
        <v>10</v>
      </c>
      <c r="B17" s="96">
        <v>250</v>
      </c>
      <c r="C17" s="96">
        <v>255</v>
      </c>
      <c r="D17" s="106">
        <f t="shared" si="5"/>
        <v>5</v>
      </c>
      <c r="E17" s="106">
        <f t="shared" si="0"/>
        <v>2</v>
      </c>
      <c r="F17" s="96">
        <v>101278136</v>
      </c>
      <c r="G17" s="96">
        <v>208985245.99999994</v>
      </c>
      <c r="H17" s="112">
        <f t="shared" si="1"/>
        <v>107707109.99999994</v>
      </c>
      <c r="I17" s="107">
        <f t="shared" si="3"/>
        <v>106.3478399720942</v>
      </c>
      <c r="J17" s="96">
        <v>6721</v>
      </c>
      <c r="K17" s="96">
        <v>12700</v>
      </c>
      <c r="L17" s="112">
        <f t="shared" si="4"/>
        <v>5979</v>
      </c>
      <c r="M17" s="107">
        <f t="shared" si="2"/>
        <v>88.95997619401874</v>
      </c>
      <c r="N17" s="13"/>
      <c r="O17" s="5" t="s">
        <v>0</v>
      </c>
      <c r="P17" s="5"/>
    </row>
    <row r="18" spans="1:16" ht="18" customHeight="1">
      <c r="A18" s="113" t="s">
        <v>89</v>
      </c>
      <c r="B18" s="96">
        <v>924</v>
      </c>
      <c r="C18" s="96">
        <v>464</v>
      </c>
      <c r="D18" s="106">
        <f t="shared" si="5"/>
        <v>-460</v>
      </c>
      <c r="E18" s="106">
        <f t="shared" si="0"/>
        <v>-49.78354978354979</v>
      </c>
      <c r="F18" s="96">
        <v>748915656.3599998</v>
      </c>
      <c r="G18" s="96">
        <v>374772774.05999994</v>
      </c>
      <c r="H18" s="112">
        <f t="shared" si="1"/>
        <v>-374142882.29999983</v>
      </c>
      <c r="I18" s="107">
        <f t="shared" si="3"/>
        <v>-49.95794641528383</v>
      </c>
      <c r="J18" s="96">
        <v>32394</v>
      </c>
      <c r="K18" s="96">
        <v>12681</v>
      </c>
      <c r="L18" s="112">
        <f t="shared" si="4"/>
        <v>-19713</v>
      </c>
      <c r="M18" s="107">
        <f t="shared" si="2"/>
        <v>-60.85386182626412</v>
      </c>
      <c r="N18" s="13"/>
      <c r="O18" s="5" t="s">
        <v>0</v>
      </c>
      <c r="P18" s="5"/>
    </row>
    <row r="19" spans="1:16" ht="18" customHeight="1">
      <c r="A19" s="113" t="s">
        <v>12</v>
      </c>
      <c r="B19" s="96">
        <v>103</v>
      </c>
      <c r="C19" s="96">
        <v>106</v>
      </c>
      <c r="D19" s="106">
        <f t="shared" si="5"/>
        <v>3</v>
      </c>
      <c r="E19" s="106">
        <f t="shared" si="0"/>
        <v>2.912621359223301</v>
      </c>
      <c r="F19" s="96">
        <v>73465040</v>
      </c>
      <c r="G19" s="96">
        <v>58233786.53000006</v>
      </c>
      <c r="H19" s="112">
        <f t="shared" si="1"/>
        <v>-15231253.46999994</v>
      </c>
      <c r="I19" s="107">
        <f t="shared" si="3"/>
        <v>-20.732655246631513</v>
      </c>
      <c r="J19" s="96">
        <v>4076</v>
      </c>
      <c r="K19" s="96">
        <v>2111</v>
      </c>
      <c r="L19" s="112">
        <f t="shared" si="4"/>
        <v>-1965</v>
      </c>
      <c r="M19" s="107">
        <f t="shared" si="2"/>
        <v>-48.2090284592738</v>
      </c>
      <c r="N19" s="13"/>
      <c r="O19" s="5" t="s">
        <v>0</v>
      </c>
      <c r="P19" s="5"/>
    </row>
    <row r="20" spans="1:16" ht="18" customHeight="1">
      <c r="A20" s="113" t="s">
        <v>13</v>
      </c>
      <c r="B20" s="102">
        <f>SUM(B21:B26)</f>
        <v>2107</v>
      </c>
      <c r="C20" s="102">
        <f>SUM(C21:C26)</f>
        <v>1798</v>
      </c>
      <c r="D20" s="106">
        <f t="shared" si="5"/>
        <v>-309</v>
      </c>
      <c r="E20" s="106">
        <f t="shared" si="0"/>
        <v>-14.665401044138585</v>
      </c>
      <c r="F20" s="102">
        <f>SUM(F21:F26)</f>
        <v>2182933082.5</v>
      </c>
      <c r="G20" s="102">
        <f>SUM(G21:G26)</f>
        <v>1596998867.0499997</v>
      </c>
      <c r="H20" s="122">
        <f t="shared" si="1"/>
        <v>-585934215.4500003</v>
      </c>
      <c r="I20" s="107">
        <f t="shared" si="3"/>
        <v>-26.84160225282583</v>
      </c>
      <c r="J20" s="102">
        <f>SUM(J21:J26)</f>
        <v>222464</v>
      </c>
      <c r="K20" s="102">
        <f>SUM(K21:K26)</f>
        <v>146985</v>
      </c>
      <c r="L20" s="122">
        <f t="shared" si="4"/>
        <v>-75479</v>
      </c>
      <c r="M20" s="107">
        <f t="shared" si="2"/>
        <v>-33.92863564441887</v>
      </c>
      <c r="N20" s="13"/>
      <c r="O20" s="5"/>
      <c r="P20" s="5"/>
    </row>
    <row r="21" spans="1:16" ht="21" customHeight="1">
      <c r="A21" s="113" t="s">
        <v>19</v>
      </c>
      <c r="B21" s="96">
        <v>360</v>
      </c>
      <c r="C21" s="96">
        <v>235</v>
      </c>
      <c r="D21" s="106">
        <f t="shared" si="5"/>
        <v>-125</v>
      </c>
      <c r="E21" s="106">
        <f t="shared" si="0"/>
        <v>-34.72222222222222</v>
      </c>
      <c r="F21" s="96">
        <v>766402250.54</v>
      </c>
      <c r="G21" s="96">
        <v>161923357.97000003</v>
      </c>
      <c r="H21" s="112">
        <f t="shared" si="1"/>
        <v>-604478892.5699999</v>
      </c>
      <c r="I21" s="107">
        <f t="shared" si="3"/>
        <v>-78.87227525024745</v>
      </c>
      <c r="J21" s="96">
        <v>57014</v>
      </c>
      <c r="K21" s="96">
        <v>24094</v>
      </c>
      <c r="L21" s="112">
        <f t="shared" si="4"/>
        <v>-32920</v>
      </c>
      <c r="M21" s="107">
        <f t="shared" si="2"/>
        <v>-57.74020416038166</v>
      </c>
      <c r="N21" s="13"/>
      <c r="O21" s="5"/>
      <c r="P21" s="5"/>
    </row>
    <row r="22" spans="1:16" ht="18" customHeight="1">
      <c r="A22" s="113" t="s">
        <v>17</v>
      </c>
      <c r="B22" s="96">
        <v>460</v>
      </c>
      <c r="C22" s="96">
        <v>567</v>
      </c>
      <c r="D22" s="106">
        <f t="shared" si="5"/>
        <v>107</v>
      </c>
      <c r="E22" s="106">
        <f t="shared" si="0"/>
        <v>23.26086956521739</v>
      </c>
      <c r="F22" s="96">
        <v>405910475.9500001</v>
      </c>
      <c r="G22" s="96">
        <v>434887356.17999995</v>
      </c>
      <c r="H22" s="112">
        <f t="shared" si="1"/>
        <v>28976880.22999984</v>
      </c>
      <c r="I22" s="107">
        <f t="shared" si="3"/>
        <v>7.138736728137364</v>
      </c>
      <c r="J22" s="96">
        <v>43517</v>
      </c>
      <c r="K22" s="96">
        <v>51150</v>
      </c>
      <c r="L22" s="112">
        <f t="shared" si="4"/>
        <v>7633</v>
      </c>
      <c r="M22" s="107">
        <f t="shared" si="2"/>
        <v>17.540271617988374</v>
      </c>
      <c r="N22" s="13"/>
      <c r="O22" s="5"/>
      <c r="P22" s="5"/>
    </row>
    <row r="23" spans="1:16" ht="18" customHeight="1">
      <c r="A23" s="113" t="s">
        <v>18</v>
      </c>
      <c r="B23" s="96">
        <v>236</v>
      </c>
      <c r="C23" s="96">
        <v>160</v>
      </c>
      <c r="D23" s="106">
        <f>C23-B23</f>
        <v>-76</v>
      </c>
      <c r="E23" s="106">
        <f t="shared" si="0"/>
        <v>-32.20338983050847</v>
      </c>
      <c r="F23" s="96">
        <v>109617687.81</v>
      </c>
      <c r="G23" s="96">
        <v>72882766.75999999</v>
      </c>
      <c r="H23" s="112">
        <f t="shared" si="1"/>
        <v>-36734921.05000001</v>
      </c>
      <c r="I23" s="107">
        <f t="shared" si="3"/>
        <v>-33.511855416684696</v>
      </c>
      <c r="J23" s="96">
        <v>14363</v>
      </c>
      <c r="K23" s="96">
        <v>2850</v>
      </c>
      <c r="L23" s="112">
        <f t="shared" si="4"/>
        <v>-11513</v>
      </c>
      <c r="M23" s="107">
        <f t="shared" si="2"/>
        <v>-80.15734874329875</v>
      </c>
      <c r="N23" s="13"/>
      <c r="O23" s="5"/>
      <c r="P23" s="5"/>
    </row>
    <row r="24" spans="1:16" ht="18" customHeight="1">
      <c r="A24" s="113" t="s">
        <v>64</v>
      </c>
      <c r="B24" s="96">
        <v>191</v>
      </c>
      <c r="C24" s="96">
        <v>136</v>
      </c>
      <c r="D24" s="106">
        <f t="shared" si="5"/>
        <v>-55</v>
      </c>
      <c r="E24" s="106">
        <f t="shared" si="0"/>
        <v>-28.79581151832461</v>
      </c>
      <c r="F24" s="96">
        <v>175241323.78999996</v>
      </c>
      <c r="G24" s="96">
        <v>146411461</v>
      </c>
      <c r="H24" s="112">
        <f t="shared" si="1"/>
        <v>-28829862.78999996</v>
      </c>
      <c r="I24" s="107">
        <f t="shared" si="3"/>
        <v>-16.451520775172963</v>
      </c>
      <c r="J24" s="96">
        <v>21669</v>
      </c>
      <c r="K24" s="96">
        <v>5582</v>
      </c>
      <c r="L24" s="112">
        <f t="shared" si="4"/>
        <v>-16087</v>
      </c>
      <c r="M24" s="107">
        <f t="shared" si="2"/>
        <v>-74.23969726337164</v>
      </c>
      <c r="N24" s="13"/>
      <c r="O24" s="5"/>
      <c r="P24" s="5"/>
    </row>
    <row r="25" spans="1:16" ht="18" customHeight="1">
      <c r="A25" s="113" t="s">
        <v>16</v>
      </c>
      <c r="B25" s="96">
        <v>529</v>
      </c>
      <c r="C25" s="96">
        <v>373</v>
      </c>
      <c r="D25" s="106">
        <f t="shared" si="5"/>
        <v>-156</v>
      </c>
      <c r="E25" s="106">
        <f t="shared" si="0"/>
        <v>-29.489603024574667</v>
      </c>
      <c r="F25" s="96">
        <v>349825446.21000004</v>
      </c>
      <c r="G25" s="96">
        <v>264314087</v>
      </c>
      <c r="H25" s="112">
        <f t="shared" si="1"/>
        <v>-85511359.21000004</v>
      </c>
      <c r="I25" s="107">
        <f t="shared" si="3"/>
        <v>-24.444007757705428</v>
      </c>
      <c r="J25" s="96">
        <v>49124</v>
      </c>
      <c r="K25" s="96">
        <v>23416</v>
      </c>
      <c r="L25" s="112">
        <f t="shared" si="4"/>
        <v>-25708</v>
      </c>
      <c r="M25" s="107">
        <f t="shared" si="2"/>
        <v>-52.33287191596776</v>
      </c>
      <c r="N25" s="13"/>
      <c r="O25" s="5"/>
      <c r="P25" s="5"/>
    </row>
    <row r="26" spans="1:16" ht="18" customHeight="1">
      <c r="A26" s="113" t="s">
        <v>14</v>
      </c>
      <c r="B26" s="96">
        <v>331</v>
      </c>
      <c r="C26" s="96">
        <v>327</v>
      </c>
      <c r="D26" s="106">
        <f t="shared" si="5"/>
        <v>-4</v>
      </c>
      <c r="E26" s="106">
        <f t="shared" si="0"/>
        <v>-1.2084592145015105</v>
      </c>
      <c r="F26" s="96">
        <v>375935898.20000005</v>
      </c>
      <c r="G26" s="96">
        <v>516579838.13999975</v>
      </c>
      <c r="H26" s="112">
        <f t="shared" si="1"/>
        <v>140643939.9399997</v>
      </c>
      <c r="I26" s="107">
        <f t="shared" si="3"/>
        <v>37.411681250290265</v>
      </c>
      <c r="J26" s="96">
        <v>36777</v>
      </c>
      <c r="K26" s="96">
        <v>39893</v>
      </c>
      <c r="L26" s="112">
        <f t="shared" si="4"/>
        <v>3116</v>
      </c>
      <c r="M26" s="107">
        <f t="shared" si="2"/>
        <v>8.4726867335563</v>
      </c>
      <c r="N26" s="13"/>
      <c r="O26" s="5"/>
      <c r="P26" s="5"/>
    </row>
    <row r="27" spans="1:16" ht="18" customHeight="1">
      <c r="A27" s="113" t="s">
        <v>21</v>
      </c>
      <c r="B27" s="102">
        <f>SUM(B28:B32)</f>
        <v>1423</v>
      </c>
      <c r="C27" s="102">
        <f>SUM(C28:C32)</f>
        <v>1248</v>
      </c>
      <c r="D27" s="106">
        <f t="shared" si="5"/>
        <v>-175</v>
      </c>
      <c r="E27" s="106">
        <f t="shared" si="0"/>
        <v>-12.297962052002811</v>
      </c>
      <c r="F27" s="102">
        <f>SUM(F28:F32)</f>
        <v>2602918523.26</v>
      </c>
      <c r="G27" s="102">
        <f>SUM(G28:G32)</f>
        <v>1834298403.9599998</v>
      </c>
      <c r="H27" s="122">
        <f t="shared" si="1"/>
        <v>-768620119.3000004</v>
      </c>
      <c r="I27" s="107">
        <f t="shared" si="3"/>
        <v>-29.52916552829128</v>
      </c>
      <c r="J27" s="102">
        <f>SUM(J28:J32)</f>
        <v>117465</v>
      </c>
      <c r="K27" s="102">
        <f>SUM(K28:K32)</f>
        <v>93428.42834394905</v>
      </c>
      <c r="L27" s="122">
        <f t="shared" si="4"/>
        <v>-24036.571656050946</v>
      </c>
      <c r="M27" s="107">
        <f t="shared" si="2"/>
        <v>-20.462752016388666</v>
      </c>
      <c r="N27" s="13"/>
      <c r="O27" s="5"/>
      <c r="P27" s="5"/>
    </row>
    <row r="28" spans="1:16" ht="21" customHeight="1">
      <c r="A28" s="113" t="s">
        <v>27</v>
      </c>
      <c r="B28" s="96">
        <v>157</v>
      </c>
      <c r="C28" s="96">
        <v>155</v>
      </c>
      <c r="D28" s="106">
        <f t="shared" si="5"/>
        <v>-2</v>
      </c>
      <c r="E28" s="106">
        <f t="shared" si="0"/>
        <v>-1.2738853503184715</v>
      </c>
      <c r="F28" s="96">
        <v>311182808.6799998</v>
      </c>
      <c r="G28" s="96">
        <v>317510335.8699999</v>
      </c>
      <c r="H28" s="112">
        <f t="shared" si="1"/>
        <v>6327527.190000057</v>
      </c>
      <c r="I28" s="107">
        <f t="shared" si="3"/>
        <v>2.033379419910974</v>
      </c>
      <c r="J28" s="96">
        <v>8320</v>
      </c>
      <c r="K28" s="96">
        <v>9184</v>
      </c>
      <c r="L28" s="112">
        <f t="shared" si="4"/>
        <v>864</v>
      </c>
      <c r="M28" s="107">
        <f t="shared" si="2"/>
        <v>10.384615384615385</v>
      </c>
      <c r="N28" s="13"/>
      <c r="O28" s="5"/>
      <c r="P28" s="5"/>
    </row>
    <row r="29" spans="1:16" ht="18" customHeight="1">
      <c r="A29" s="113" t="s">
        <v>26</v>
      </c>
      <c r="B29" s="96">
        <v>169</v>
      </c>
      <c r="C29" s="96">
        <v>190</v>
      </c>
      <c r="D29" s="106">
        <f t="shared" si="5"/>
        <v>21</v>
      </c>
      <c r="E29" s="106">
        <f t="shared" si="0"/>
        <v>12.42603550295858</v>
      </c>
      <c r="F29" s="96">
        <v>275109590</v>
      </c>
      <c r="G29" s="96">
        <v>285906682.00000006</v>
      </c>
      <c r="H29" s="112">
        <f t="shared" si="1"/>
        <v>10797092.00000006</v>
      </c>
      <c r="I29" s="107">
        <f t="shared" si="3"/>
        <v>3.924651263520134</v>
      </c>
      <c r="J29" s="96">
        <v>12028</v>
      </c>
      <c r="K29" s="96">
        <v>6681</v>
      </c>
      <c r="L29" s="112">
        <f t="shared" si="4"/>
        <v>-5347</v>
      </c>
      <c r="M29" s="107">
        <f t="shared" si="2"/>
        <v>-44.454605919521114</v>
      </c>
      <c r="N29" s="13"/>
      <c r="O29" s="5"/>
      <c r="P29" s="5"/>
    </row>
    <row r="30" spans="1:16" ht="18" customHeight="1">
      <c r="A30" s="113" t="s">
        <v>31</v>
      </c>
      <c r="B30" s="96">
        <v>78</v>
      </c>
      <c r="C30" s="96">
        <v>54</v>
      </c>
      <c r="D30" s="106">
        <f t="shared" si="5"/>
        <v>-24</v>
      </c>
      <c r="E30" s="106">
        <f t="shared" si="0"/>
        <v>-30.76923076923077</v>
      </c>
      <c r="F30" s="96">
        <v>115982937.88</v>
      </c>
      <c r="G30" s="96">
        <v>80321909</v>
      </c>
      <c r="H30" s="112">
        <f t="shared" si="1"/>
        <v>-35661028.879999995</v>
      </c>
      <c r="I30" s="107">
        <f t="shared" si="3"/>
        <v>-30.746788736198543</v>
      </c>
      <c r="J30" s="96">
        <v>3431</v>
      </c>
      <c r="K30" s="96">
        <v>1343</v>
      </c>
      <c r="L30" s="112">
        <f t="shared" si="4"/>
        <v>-2088</v>
      </c>
      <c r="M30" s="107">
        <f t="shared" si="2"/>
        <v>-60.85689303410084</v>
      </c>
      <c r="N30" s="13"/>
      <c r="O30" s="5"/>
      <c r="P30" s="5"/>
    </row>
    <row r="31" spans="1:16" ht="18" customHeight="1">
      <c r="A31" s="113" t="s">
        <v>24</v>
      </c>
      <c r="B31" s="96">
        <v>486</v>
      </c>
      <c r="C31" s="96">
        <v>395</v>
      </c>
      <c r="D31" s="106">
        <f t="shared" si="5"/>
        <v>-91</v>
      </c>
      <c r="E31" s="106">
        <f t="shared" si="0"/>
        <v>-18.72427983539095</v>
      </c>
      <c r="F31" s="96">
        <v>963934944.29</v>
      </c>
      <c r="G31" s="96">
        <v>572167268.95</v>
      </c>
      <c r="H31" s="112">
        <f t="shared" si="1"/>
        <v>-391767675.3399999</v>
      </c>
      <c r="I31" s="107">
        <f t="shared" si="3"/>
        <v>-40.64254311566244</v>
      </c>
      <c r="J31" s="96">
        <v>19874</v>
      </c>
      <c r="K31" s="96">
        <v>37930.49840764331</v>
      </c>
      <c r="L31" s="112">
        <f t="shared" si="4"/>
        <v>18056.49840764331</v>
      </c>
      <c r="M31" s="107">
        <f t="shared" si="2"/>
        <v>90.85487776815593</v>
      </c>
      <c r="N31" s="13"/>
      <c r="O31" s="5"/>
      <c r="P31" s="5"/>
    </row>
    <row r="32" spans="1:16" ht="18" customHeight="1">
      <c r="A32" s="113" t="s">
        <v>22</v>
      </c>
      <c r="B32" s="96">
        <v>533</v>
      </c>
      <c r="C32" s="96">
        <v>454</v>
      </c>
      <c r="D32" s="106">
        <f t="shared" si="5"/>
        <v>-79</v>
      </c>
      <c r="E32" s="106">
        <f t="shared" si="0"/>
        <v>-14.821763602251407</v>
      </c>
      <c r="F32" s="96">
        <v>936708242.4100001</v>
      </c>
      <c r="G32" s="96">
        <v>578392208.1399999</v>
      </c>
      <c r="H32" s="112">
        <f t="shared" si="1"/>
        <v>-358316034.2700002</v>
      </c>
      <c r="I32" s="107">
        <f t="shared" si="3"/>
        <v>-38.25268296434656</v>
      </c>
      <c r="J32" s="96">
        <v>73812</v>
      </c>
      <c r="K32" s="96">
        <v>38289.929936305736</v>
      </c>
      <c r="L32" s="112">
        <f t="shared" si="4"/>
        <v>-35522.070063694264</v>
      </c>
      <c r="M32" s="107">
        <f t="shared" si="2"/>
        <v>-48.12506105198919</v>
      </c>
      <c r="N32" s="13"/>
      <c r="O32" s="5"/>
      <c r="P32" s="5"/>
    </row>
    <row r="33" spans="1:16" ht="18" customHeight="1">
      <c r="A33" s="113" t="s">
        <v>28</v>
      </c>
      <c r="B33" s="102">
        <f>SUM(B34:B38)</f>
        <v>1149</v>
      </c>
      <c r="C33" s="102">
        <f>SUM(C34:C38)</f>
        <v>1166</v>
      </c>
      <c r="D33" s="106">
        <f t="shared" si="5"/>
        <v>17</v>
      </c>
      <c r="E33" s="106">
        <f t="shared" si="0"/>
        <v>1.4795474325500435</v>
      </c>
      <c r="F33" s="102">
        <v>835941464.73</v>
      </c>
      <c r="G33" s="102">
        <f>SUM(G34:G38)</f>
        <v>1081603714.92</v>
      </c>
      <c r="H33" s="122">
        <f>SUM(H34:H38)</f>
        <v>245662250.1900003</v>
      </c>
      <c r="I33" s="107">
        <f t="shared" si="3"/>
        <v>29.387494286976963</v>
      </c>
      <c r="J33" s="102">
        <f>SUM(J34:J38)</f>
        <v>58706</v>
      </c>
      <c r="K33" s="102">
        <f>SUM(K34:K38)</f>
        <v>57228</v>
      </c>
      <c r="L33" s="122">
        <f t="shared" si="4"/>
        <v>-1478</v>
      </c>
      <c r="M33" s="107">
        <f t="shared" si="2"/>
        <v>-2.5176302251899294</v>
      </c>
      <c r="N33" s="13"/>
      <c r="O33" s="5"/>
      <c r="P33" s="5"/>
    </row>
    <row r="34" spans="1:16" ht="18" customHeight="1">
      <c r="A34" s="113" t="s">
        <v>29</v>
      </c>
      <c r="B34" s="96">
        <v>188</v>
      </c>
      <c r="C34" s="96">
        <v>162</v>
      </c>
      <c r="D34" s="106">
        <f t="shared" si="5"/>
        <v>-26</v>
      </c>
      <c r="E34" s="106">
        <f t="shared" si="0"/>
        <v>-13.829787234042554</v>
      </c>
      <c r="F34" s="96">
        <v>134578658.25</v>
      </c>
      <c r="G34" s="96">
        <v>153006337</v>
      </c>
      <c r="H34" s="112">
        <f t="shared" si="1"/>
        <v>18427678.75</v>
      </c>
      <c r="I34" s="107">
        <f t="shared" si="3"/>
        <v>13.692868534747781</v>
      </c>
      <c r="J34" s="96">
        <v>1834</v>
      </c>
      <c r="K34" s="96">
        <v>3055</v>
      </c>
      <c r="L34" s="112">
        <f t="shared" si="4"/>
        <v>1221</v>
      </c>
      <c r="M34" s="107">
        <f t="shared" si="2"/>
        <v>66.57579062159215</v>
      </c>
      <c r="N34" s="13"/>
      <c r="O34" s="5"/>
      <c r="P34" s="5"/>
    </row>
    <row r="35" spans="1:16" ht="21" customHeight="1">
      <c r="A35" s="113" t="s">
        <v>50</v>
      </c>
      <c r="B35" s="96">
        <v>393</v>
      </c>
      <c r="C35" s="96">
        <v>354</v>
      </c>
      <c r="D35" s="106">
        <f t="shared" si="5"/>
        <v>-39</v>
      </c>
      <c r="E35" s="106">
        <f t="shared" si="0"/>
        <v>-9.923664122137405</v>
      </c>
      <c r="F35" s="96">
        <v>237304119.44</v>
      </c>
      <c r="G35" s="96">
        <v>273098523.90999997</v>
      </c>
      <c r="H35" s="112">
        <f t="shared" si="1"/>
        <v>35794404.46999997</v>
      </c>
      <c r="I35" s="107">
        <f t="shared" si="3"/>
        <v>15.08376869077076</v>
      </c>
      <c r="J35" s="96">
        <v>29602</v>
      </c>
      <c r="K35" s="96">
        <v>28027</v>
      </c>
      <c r="L35" s="112">
        <f t="shared" si="4"/>
        <v>-1575</v>
      </c>
      <c r="M35" s="107">
        <f t="shared" si="2"/>
        <v>-5.320586446861698</v>
      </c>
      <c r="N35" s="13"/>
      <c r="O35" s="5"/>
      <c r="P35" s="5"/>
    </row>
    <row r="36" spans="1:16" ht="18" customHeight="1">
      <c r="A36" s="113" t="s">
        <v>32</v>
      </c>
      <c r="B36" s="96">
        <v>264</v>
      </c>
      <c r="C36" s="96">
        <v>287</v>
      </c>
      <c r="D36" s="106">
        <f t="shared" si="5"/>
        <v>23</v>
      </c>
      <c r="E36" s="106">
        <f t="shared" si="0"/>
        <v>8.712121212121213</v>
      </c>
      <c r="F36" s="96">
        <v>117151052.20000005</v>
      </c>
      <c r="G36" s="96">
        <v>165694378.57000005</v>
      </c>
      <c r="H36" s="112">
        <f t="shared" si="1"/>
        <v>48543326.370000005</v>
      </c>
      <c r="I36" s="107">
        <f t="shared" si="3"/>
        <v>41.43652614158935</v>
      </c>
      <c r="J36" s="96">
        <v>3954</v>
      </c>
      <c r="K36" s="96">
        <v>3643</v>
      </c>
      <c r="L36" s="112">
        <f t="shared" si="4"/>
        <v>-311</v>
      </c>
      <c r="M36" s="107">
        <f t="shared" si="2"/>
        <v>-7.865452706120385</v>
      </c>
      <c r="N36" s="13"/>
      <c r="O36" s="5"/>
      <c r="P36" s="5"/>
    </row>
    <row r="37" spans="1:16" ht="21" customHeight="1">
      <c r="A37" s="113" t="s">
        <v>90</v>
      </c>
      <c r="B37" s="96">
        <v>113</v>
      </c>
      <c r="C37" s="96">
        <v>188</v>
      </c>
      <c r="D37" s="106">
        <f t="shared" si="5"/>
        <v>75</v>
      </c>
      <c r="E37" s="106">
        <f t="shared" si="0"/>
        <v>66.3716814159292</v>
      </c>
      <c r="F37" s="96">
        <v>199204326.83999985</v>
      </c>
      <c r="G37" s="96">
        <v>382298438.4400002</v>
      </c>
      <c r="H37" s="112">
        <f t="shared" si="1"/>
        <v>183094111.60000032</v>
      </c>
      <c r="I37" s="107">
        <f t="shared" si="3"/>
        <v>91.91271821473075</v>
      </c>
      <c r="J37" s="96">
        <v>9517</v>
      </c>
      <c r="K37" s="96">
        <v>15211</v>
      </c>
      <c r="L37" s="112">
        <f t="shared" si="4"/>
        <v>5694</v>
      </c>
      <c r="M37" s="107">
        <f t="shared" si="2"/>
        <v>59.829778291478405</v>
      </c>
      <c r="N37" s="13"/>
      <c r="O37" s="5"/>
      <c r="P37" s="5"/>
    </row>
    <row r="38" spans="1:16" ht="18" customHeight="1">
      <c r="A38" s="113" t="s">
        <v>30</v>
      </c>
      <c r="B38" s="96">
        <v>191</v>
      </c>
      <c r="C38" s="96">
        <v>175</v>
      </c>
      <c r="D38" s="106">
        <f t="shared" si="5"/>
        <v>-16</v>
      </c>
      <c r="E38" s="106">
        <f t="shared" si="0"/>
        <v>-8.37696335078534</v>
      </c>
      <c r="F38" s="96">
        <v>147703308</v>
      </c>
      <c r="G38" s="96">
        <v>107506037</v>
      </c>
      <c r="H38" s="112">
        <f t="shared" si="1"/>
        <v>-40197271</v>
      </c>
      <c r="I38" s="107">
        <f t="shared" si="3"/>
        <v>-27.21487524165674</v>
      </c>
      <c r="J38" s="96">
        <v>13799</v>
      </c>
      <c r="K38" s="96">
        <v>7292</v>
      </c>
      <c r="L38" s="112">
        <f t="shared" si="4"/>
        <v>-6507</v>
      </c>
      <c r="M38" s="107">
        <f t="shared" si="2"/>
        <v>-47.15559098485397</v>
      </c>
      <c r="N38" s="13"/>
      <c r="O38" s="5" t="s">
        <v>0</v>
      </c>
      <c r="P38" s="5"/>
    </row>
    <row r="39" spans="1:16" ht="18" customHeight="1">
      <c r="A39" s="113" t="s">
        <v>47</v>
      </c>
      <c r="B39" s="102">
        <f>SUM(B40:B44)</f>
        <v>984</v>
      </c>
      <c r="C39" s="102">
        <f>SUM(C40:C44)</f>
        <v>735</v>
      </c>
      <c r="D39" s="106">
        <f>C39-B39</f>
        <v>-249</v>
      </c>
      <c r="E39" s="106">
        <f t="shared" si="0"/>
        <v>-25.304878048780488</v>
      </c>
      <c r="F39" s="102">
        <f>SUM(F40:F44)</f>
        <v>1252454970.77</v>
      </c>
      <c r="G39" s="102">
        <f>SUM(G40:G44)</f>
        <v>979413609.1100001</v>
      </c>
      <c r="H39" s="122">
        <f t="shared" si="1"/>
        <v>-273041361.65999985</v>
      </c>
      <c r="I39" s="107">
        <f t="shared" si="3"/>
        <v>-21.80049327379299</v>
      </c>
      <c r="J39" s="102">
        <f>SUM(J40:J44)</f>
        <v>97129</v>
      </c>
      <c r="K39" s="102">
        <f>SUM(K40:K44)</f>
        <v>39722.770700636946</v>
      </c>
      <c r="L39" s="122">
        <f t="shared" si="4"/>
        <v>-57406.229299363054</v>
      </c>
      <c r="M39" s="107">
        <f t="shared" si="2"/>
        <v>-59.10307868851018</v>
      </c>
      <c r="N39" s="13"/>
      <c r="O39" s="5"/>
      <c r="P39" s="5"/>
    </row>
    <row r="40" spans="1:16" ht="18" customHeight="1">
      <c r="A40" s="113" t="s">
        <v>8</v>
      </c>
      <c r="B40" s="96">
        <v>175</v>
      </c>
      <c r="C40" s="96">
        <v>134</v>
      </c>
      <c r="D40" s="106">
        <f t="shared" si="5"/>
        <v>-41</v>
      </c>
      <c r="E40" s="106">
        <f t="shared" si="0"/>
        <v>-23.42857142857143</v>
      </c>
      <c r="F40" s="96">
        <v>250025060.76999998</v>
      </c>
      <c r="G40" s="96">
        <v>342389812.9000001</v>
      </c>
      <c r="H40" s="112">
        <f t="shared" si="1"/>
        <v>92364752.13000011</v>
      </c>
      <c r="I40" s="107">
        <f t="shared" si="3"/>
        <v>36.94219765232541</v>
      </c>
      <c r="J40" s="96">
        <v>5988</v>
      </c>
      <c r="K40" s="96">
        <v>6310.770700636943</v>
      </c>
      <c r="L40" s="112">
        <f t="shared" si="4"/>
        <v>322.7707006369428</v>
      </c>
      <c r="M40" s="107">
        <f t="shared" si="2"/>
        <v>5.3902922618059925</v>
      </c>
      <c r="N40" s="13"/>
      <c r="O40" s="5" t="s">
        <v>0</v>
      </c>
      <c r="P40" s="5"/>
    </row>
    <row r="41" spans="1:16" ht="18" customHeight="1">
      <c r="A41" s="113" t="s">
        <v>23</v>
      </c>
      <c r="B41" s="96">
        <v>215</v>
      </c>
      <c r="C41" s="96">
        <v>131</v>
      </c>
      <c r="D41" s="106">
        <f t="shared" si="5"/>
        <v>-84</v>
      </c>
      <c r="E41" s="106">
        <f t="shared" si="0"/>
        <v>-39.06976744186046</v>
      </c>
      <c r="F41" s="96">
        <v>264679047</v>
      </c>
      <c r="G41" s="96">
        <v>177728787</v>
      </c>
      <c r="H41" s="112">
        <f t="shared" si="1"/>
        <v>-86950260</v>
      </c>
      <c r="I41" s="107">
        <f t="shared" si="3"/>
        <v>-32.851206389601366</v>
      </c>
      <c r="J41" s="96">
        <v>39108</v>
      </c>
      <c r="K41" s="96">
        <v>5276</v>
      </c>
      <c r="L41" s="112">
        <f t="shared" si="4"/>
        <v>-33832</v>
      </c>
      <c r="M41" s="107">
        <f t="shared" si="2"/>
        <v>-86.50915413726091</v>
      </c>
      <c r="N41" s="13"/>
      <c r="O41" s="5"/>
      <c r="P41" s="5"/>
    </row>
    <row r="42" spans="1:16" ht="18" customHeight="1">
      <c r="A42" s="113" t="s">
        <v>65</v>
      </c>
      <c r="B42" s="96">
        <v>198</v>
      </c>
      <c r="C42" s="96">
        <v>110</v>
      </c>
      <c r="D42" s="106">
        <f t="shared" si="5"/>
        <v>-88</v>
      </c>
      <c r="E42" s="106">
        <f t="shared" si="0"/>
        <v>-44.44444444444444</v>
      </c>
      <c r="F42" s="96">
        <v>163365550.00000006</v>
      </c>
      <c r="G42" s="96">
        <v>51952349</v>
      </c>
      <c r="H42" s="112">
        <f t="shared" si="1"/>
        <v>-111413201.00000006</v>
      </c>
      <c r="I42" s="107">
        <f t="shared" si="3"/>
        <v>-68.19871202955582</v>
      </c>
      <c r="J42" s="96">
        <v>6996</v>
      </c>
      <c r="K42" s="96">
        <v>2201</v>
      </c>
      <c r="L42" s="112">
        <f t="shared" si="4"/>
        <v>-4795</v>
      </c>
      <c r="M42" s="107">
        <f t="shared" si="2"/>
        <v>-68.53916523727844</v>
      </c>
      <c r="N42" s="13"/>
      <c r="O42" s="5"/>
      <c r="P42" s="5"/>
    </row>
    <row r="43" spans="1:16" ht="21" customHeight="1">
      <c r="A43" s="113" t="s">
        <v>25</v>
      </c>
      <c r="B43" s="96">
        <v>131</v>
      </c>
      <c r="C43" s="96">
        <v>133</v>
      </c>
      <c r="D43" s="106">
        <f t="shared" si="5"/>
        <v>2</v>
      </c>
      <c r="E43" s="106">
        <f t="shared" si="0"/>
        <v>1.5267175572519083</v>
      </c>
      <c r="F43" s="96">
        <v>220323709</v>
      </c>
      <c r="G43" s="96">
        <v>170921124</v>
      </c>
      <c r="H43" s="112">
        <f t="shared" si="1"/>
        <v>-49402585</v>
      </c>
      <c r="I43" s="107">
        <f t="shared" si="3"/>
        <v>-22.422727551304973</v>
      </c>
      <c r="J43" s="96">
        <v>28096</v>
      </c>
      <c r="K43" s="96">
        <v>9607</v>
      </c>
      <c r="L43" s="112">
        <f t="shared" si="4"/>
        <v>-18489</v>
      </c>
      <c r="M43" s="107">
        <f t="shared" si="2"/>
        <v>-65.80652050113895</v>
      </c>
      <c r="N43" s="13"/>
      <c r="O43" s="5"/>
      <c r="P43" s="5"/>
    </row>
    <row r="44" spans="1:16" ht="18" customHeight="1">
      <c r="A44" s="113" t="s">
        <v>15</v>
      </c>
      <c r="B44" s="96">
        <v>265</v>
      </c>
      <c r="C44" s="96">
        <v>227</v>
      </c>
      <c r="D44" s="106">
        <f t="shared" si="5"/>
        <v>-38</v>
      </c>
      <c r="E44" s="106">
        <f t="shared" si="0"/>
        <v>-14.339622641509434</v>
      </c>
      <c r="F44" s="96">
        <v>354061603.9999999</v>
      </c>
      <c r="G44" s="96">
        <v>236421536.21000004</v>
      </c>
      <c r="H44" s="112">
        <f t="shared" si="1"/>
        <v>-117640067.78999984</v>
      </c>
      <c r="I44" s="107">
        <f t="shared" si="3"/>
        <v>-33.225875514589795</v>
      </c>
      <c r="J44" s="96">
        <v>16941</v>
      </c>
      <c r="K44" s="96">
        <v>16328</v>
      </c>
      <c r="L44" s="112">
        <f t="shared" si="4"/>
        <v>-613</v>
      </c>
      <c r="M44" s="107">
        <f t="shared" si="2"/>
        <v>-3.6184404698660058</v>
      </c>
      <c r="N44" s="13"/>
      <c r="O44" s="5"/>
      <c r="P44" s="5"/>
    </row>
    <row r="45" spans="1:16" ht="24" customHeight="1">
      <c r="A45" s="114" t="s">
        <v>91</v>
      </c>
      <c r="B45" s="97">
        <f>+B7+B13+B20+B27+B33+B39</f>
        <v>9409</v>
      </c>
      <c r="C45" s="97">
        <f>+C7+C13+C20+C27+C33+C39</f>
        <v>7289</v>
      </c>
      <c r="D45" s="106">
        <f t="shared" si="5"/>
        <v>-2120</v>
      </c>
      <c r="E45" s="106">
        <f t="shared" si="0"/>
        <v>-22.53161866298225</v>
      </c>
      <c r="F45" s="97">
        <f>+F7+F13+F20+F27+F33+F39</f>
        <v>11288178853.630001</v>
      </c>
      <c r="G45" s="97">
        <f>+G7+G13+G20+G27+G33+G39</f>
        <v>8477243431.809999</v>
      </c>
      <c r="H45" s="124">
        <f>G45-F45</f>
        <v>-2810935421.8200016</v>
      </c>
      <c r="I45" s="123">
        <f>H45/F45*100</f>
        <v>-24.901584730969013</v>
      </c>
      <c r="J45" s="97">
        <f>+J7+J13+J20+J27+J33+J39</f>
        <v>639350</v>
      </c>
      <c r="K45" s="97">
        <f>+K7+K13+K20+K27+K33+K39</f>
        <v>402969.199044586</v>
      </c>
      <c r="L45" s="124">
        <f t="shared" si="4"/>
        <v>-236380.80095541402</v>
      </c>
      <c r="M45" s="123">
        <f t="shared" si="2"/>
        <v>-36.97204988745038</v>
      </c>
      <c r="N45" s="13"/>
      <c r="O45" s="5"/>
      <c r="P45" s="5"/>
    </row>
    <row r="46" spans="1:15" ht="18">
      <c r="A46" s="66" t="s">
        <v>229</v>
      </c>
      <c r="B46" s="81"/>
      <c r="C46" s="105"/>
      <c r="D46" s="81"/>
      <c r="E46" s="81"/>
      <c r="F46" s="81"/>
      <c r="G46" s="105"/>
      <c r="H46" s="81"/>
      <c r="I46" s="81"/>
      <c r="J46" s="81"/>
      <c r="K46" s="115"/>
      <c r="L46" s="116"/>
      <c r="M46" s="81"/>
      <c r="O46" s="5"/>
    </row>
    <row r="47" spans="1:15" ht="16.5">
      <c r="A47" s="117"/>
      <c r="B47" s="108"/>
      <c r="C47" s="118"/>
      <c r="D47" s="119"/>
      <c r="E47" s="119"/>
      <c r="F47" s="118"/>
      <c r="G47" s="118"/>
      <c r="H47" s="119"/>
      <c r="I47" s="119"/>
      <c r="J47" s="108"/>
      <c r="K47" s="108"/>
      <c r="L47" s="120"/>
      <c r="M47" s="119"/>
      <c r="O47" s="5"/>
    </row>
    <row r="48" spans="2:15" ht="18.7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3"/>
      <c r="O48" s="5"/>
    </row>
    <row r="49" spans="2:15" ht="18.7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O49" s="5"/>
    </row>
    <row r="50" spans="2:26" ht="18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2:15" ht="18.7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O51" s="5"/>
    </row>
    <row r="52" spans="1:15" ht="18.75">
      <c r="A52" s="4" t="s">
        <v>232</v>
      </c>
      <c r="B52" s="42">
        <v>29694</v>
      </c>
      <c r="C52" s="42">
        <v>27553</v>
      </c>
      <c r="D52" s="42"/>
      <c r="E52" s="42"/>
      <c r="F52" s="42">
        <v>34741797747.04</v>
      </c>
      <c r="G52" s="42">
        <v>33718346534.31</v>
      </c>
      <c r="H52" s="42"/>
      <c r="I52" s="42"/>
      <c r="J52" s="42">
        <v>1584745</v>
      </c>
      <c r="K52" s="42">
        <v>1362277.199044586</v>
      </c>
      <c r="L52" s="42"/>
      <c r="M52" s="42"/>
      <c r="O52" s="5"/>
    </row>
    <row r="53" spans="1:15" ht="18.75">
      <c r="A53" s="4" t="s">
        <v>233</v>
      </c>
      <c r="B53" s="42">
        <v>5676</v>
      </c>
      <c r="C53" s="42">
        <v>7034</v>
      </c>
      <c r="D53" s="42"/>
      <c r="E53" s="42"/>
      <c r="F53" s="42">
        <v>6191401765.87</v>
      </c>
      <c r="G53" s="42">
        <v>7526149745.459999</v>
      </c>
      <c r="H53" s="42"/>
      <c r="I53" s="42"/>
      <c r="J53" s="42">
        <v>239723</v>
      </c>
      <c r="K53" s="42">
        <v>343376</v>
      </c>
      <c r="L53" s="42"/>
      <c r="M53" s="42"/>
      <c r="O53" s="5"/>
    </row>
    <row r="54" spans="1:15" ht="18.75">
      <c r="A54" s="4" t="s">
        <v>234</v>
      </c>
      <c r="B54" s="42">
        <v>7788</v>
      </c>
      <c r="C54" s="42">
        <v>7475</v>
      </c>
      <c r="D54" s="42"/>
      <c r="E54" s="42"/>
      <c r="F54" s="42">
        <v>9749508666.09</v>
      </c>
      <c r="G54" s="42">
        <v>10631992219.76</v>
      </c>
      <c r="H54" s="42"/>
      <c r="I54" s="42"/>
      <c r="J54" s="42">
        <v>346375</v>
      </c>
      <c r="K54" s="42">
        <v>347721</v>
      </c>
      <c r="L54" s="42"/>
      <c r="M54" s="42"/>
      <c r="O54" s="5"/>
    </row>
    <row r="55" spans="1:15" ht="18.75">
      <c r="A55" s="4" t="s">
        <v>235</v>
      </c>
      <c r="B55" s="42">
        <v>6821</v>
      </c>
      <c r="C55" s="42">
        <v>5755</v>
      </c>
      <c r="D55" s="42"/>
      <c r="E55" s="42"/>
      <c r="F55" s="42">
        <v>7512708461.450001</v>
      </c>
      <c r="G55" s="42">
        <v>7082961137.28</v>
      </c>
      <c r="H55" s="42"/>
      <c r="I55" s="42"/>
      <c r="J55" s="42">
        <v>359297</v>
      </c>
      <c r="K55" s="42">
        <v>267314</v>
      </c>
      <c r="L55" s="42"/>
      <c r="M55" s="42"/>
      <c r="O55" s="5"/>
    </row>
    <row r="56" spans="1:15" ht="18.75">
      <c r="A56" s="4" t="s">
        <v>236</v>
      </c>
      <c r="B56" s="42">
        <f>+B52-B53-B54-B55</f>
        <v>9409</v>
      </c>
      <c r="C56" s="42">
        <f aca="true" t="shared" si="6" ref="C56:J56">+C52-C53-C54-C55</f>
        <v>7289</v>
      </c>
      <c r="D56" s="42"/>
      <c r="E56" s="42"/>
      <c r="F56" s="42">
        <f t="shared" si="6"/>
        <v>11288178853.630001</v>
      </c>
      <c r="G56" s="42">
        <f t="shared" si="6"/>
        <v>8477243431.810002</v>
      </c>
      <c r="H56" s="42"/>
      <c r="I56" s="42"/>
      <c r="J56" s="42">
        <f t="shared" si="6"/>
        <v>639350</v>
      </c>
      <c r="K56" s="42">
        <v>402969</v>
      </c>
      <c r="L56" s="42"/>
      <c r="M56" s="42"/>
      <c r="O56" s="5"/>
    </row>
    <row r="57" spans="2:15" ht="18.75">
      <c r="B57" s="42">
        <f>+B56-B45</f>
        <v>0</v>
      </c>
      <c r="C57" s="42">
        <f aca="true" t="shared" si="7" ref="C57:K57">+C56-C45</f>
        <v>0</v>
      </c>
      <c r="D57" s="42"/>
      <c r="E57" s="42"/>
      <c r="F57" s="42">
        <f t="shared" si="7"/>
        <v>0</v>
      </c>
      <c r="G57" s="42">
        <f t="shared" si="7"/>
        <v>0</v>
      </c>
      <c r="H57" s="42"/>
      <c r="I57" s="42"/>
      <c r="J57" s="42">
        <f t="shared" si="7"/>
        <v>0</v>
      </c>
      <c r="K57" s="42">
        <f t="shared" si="7"/>
        <v>-0.1990445859846659</v>
      </c>
      <c r="L57" s="42"/>
      <c r="M57" s="42"/>
      <c r="O57" s="5"/>
    </row>
    <row r="58" spans="2:15" ht="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O58" s="5"/>
    </row>
    <row r="59" ht="15">
      <c r="O59" s="5"/>
    </row>
    <row r="60" ht="15">
      <c r="O60" s="5"/>
    </row>
    <row r="61" ht="15">
      <c r="O61" s="5"/>
    </row>
    <row r="62" ht="15">
      <c r="O62" s="5"/>
    </row>
    <row r="63" ht="15">
      <c r="O63" s="5"/>
    </row>
    <row r="64" ht="15">
      <c r="O64" s="5"/>
    </row>
    <row r="65" ht="15">
      <c r="O65" s="5"/>
    </row>
    <row r="66" ht="15">
      <c r="O66" s="5"/>
    </row>
    <row r="67" ht="15">
      <c r="O67" s="5"/>
    </row>
    <row r="68" ht="15">
      <c r="O68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1"/>
  <headerFooter alignWithMargins="0">
    <oddFooter>&amp;LPlaneación Estratégica - Sección de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70" zoomScaleNormal="70" zoomScalePageLayoutView="0" workbookViewId="0" topLeftCell="A1">
      <selection activeCell="A1" sqref="A1:I57"/>
    </sheetView>
  </sheetViews>
  <sheetFormatPr defaultColWidth="11.421875" defaultRowHeight="12.75"/>
  <cols>
    <col min="1" max="1" width="29.57421875" style="4" customWidth="1"/>
    <col min="2" max="2" width="20.140625" style="4" bestFit="1" customWidth="1"/>
    <col min="3" max="3" width="22.8515625" style="4" bestFit="1" customWidth="1"/>
    <col min="4" max="4" width="19.8515625" style="4" bestFit="1" customWidth="1"/>
    <col min="5" max="5" width="17.57421875" style="4" bestFit="1" customWidth="1"/>
    <col min="6" max="6" width="19.28125" style="4" bestFit="1" customWidth="1"/>
    <col min="7" max="7" width="20.7109375" style="4" bestFit="1" customWidth="1"/>
    <col min="8" max="8" width="21.140625" style="4" bestFit="1" customWidth="1"/>
    <col min="9" max="9" width="14.57421875" style="4" bestFit="1" customWidth="1"/>
    <col min="10" max="10" width="14.8515625" style="4" bestFit="1" customWidth="1"/>
    <col min="11" max="11" width="5.140625" style="4" customWidth="1"/>
    <col min="12" max="12" width="4.421875" style="4" customWidth="1"/>
    <col min="13" max="13" width="11.421875" style="4" customWidth="1"/>
    <col min="14" max="16384" width="11.421875" style="4" customWidth="1"/>
  </cols>
  <sheetData>
    <row r="1" spans="1:9" s="25" customFormat="1" ht="26.25">
      <c r="A1" s="130" t="s">
        <v>104</v>
      </c>
      <c r="B1" s="130"/>
      <c r="C1" s="130"/>
      <c r="D1" s="130"/>
      <c r="E1" s="130"/>
      <c r="F1" s="130"/>
      <c r="G1" s="130"/>
      <c r="H1" s="130"/>
      <c r="I1" s="130"/>
    </row>
    <row r="2" spans="1:9" s="25" customFormat="1" ht="26.25">
      <c r="A2" s="130" t="s">
        <v>231</v>
      </c>
      <c r="B2" s="130"/>
      <c r="C2" s="130"/>
      <c r="D2" s="130"/>
      <c r="E2" s="130"/>
      <c r="F2" s="130"/>
      <c r="G2" s="130"/>
      <c r="H2" s="130"/>
      <c r="I2" s="130"/>
    </row>
    <row r="3" spans="1:9" s="25" customFormat="1" ht="26.25">
      <c r="A3" s="130" t="s">
        <v>76</v>
      </c>
      <c r="B3" s="130"/>
      <c r="C3" s="130"/>
      <c r="D3" s="130"/>
      <c r="E3" s="130"/>
      <c r="F3" s="130"/>
      <c r="G3" s="130"/>
      <c r="H3" s="130"/>
      <c r="I3" s="130"/>
    </row>
    <row r="4" spans="1:9" ht="16.5" customHeight="1">
      <c r="A4" s="125"/>
      <c r="B4" s="125"/>
      <c r="C4" s="125"/>
      <c r="D4" s="125"/>
      <c r="E4" s="125"/>
      <c r="F4" s="125"/>
      <c r="G4" s="125"/>
      <c r="H4" s="125"/>
      <c r="I4" s="111"/>
    </row>
    <row r="5" spans="1:9" ht="18.75">
      <c r="A5" s="89" t="s">
        <v>52</v>
      </c>
      <c r="B5" s="131" t="s">
        <v>0</v>
      </c>
      <c r="C5" s="131"/>
      <c r="D5" s="89" t="s">
        <v>0</v>
      </c>
      <c r="E5" s="89"/>
      <c r="F5" s="89" t="s">
        <v>0</v>
      </c>
      <c r="G5" s="89"/>
      <c r="H5" s="89" t="s">
        <v>0</v>
      </c>
      <c r="I5" s="89"/>
    </row>
    <row r="6" spans="1:11" ht="16.5" customHeight="1">
      <c r="A6" s="89" t="s">
        <v>37</v>
      </c>
      <c r="B6" s="131" t="s">
        <v>54</v>
      </c>
      <c r="C6" s="131"/>
      <c r="D6" s="131" t="s">
        <v>98</v>
      </c>
      <c r="E6" s="131"/>
      <c r="F6" s="131" t="s">
        <v>55</v>
      </c>
      <c r="G6" s="131"/>
      <c r="H6" s="131" t="s">
        <v>98</v>
      </c>
      <c r="I6" s="131"/>
      <c r="K6" s="26"/>
    </row>
    <row r="7" spans="1:9" ht="18.75">
      <c r="A7" s="89" t="s">
        <v>44</v>
      </c>
      <c r="B7" s="89">
        <v>2022</v>
      </c>
      <c r="C7" s="89">
        <v>2023</v>
      </c>
      <c r="D7" s="89" t="s">
        <v>102</v>
      </c>
      <c r="E7" s="89" t="s">
        <v>103</v>
      </c>
      <c r="F7" s="89">
        <v>2022</v>
      </c>
      <c r="G7" s="89">
        <v>2023</v>
      </c>
      <c r="H7" s="89" t="s">
        <v>102</v>
      </c>
      <c r="I7" s="89" t="s">
        <v>103</v>
      </c>
    </row>
    <row r="8" spans="1:10" ht="18.75">
      <c r="A8" s="113" t="s">
        <v>1</v>
      </c>
      <c r="B8" s="126">
        <f>SUM(B9:B13)</f>
        <v>2165638843.56</v>
      </c>
      <c r="C8" s="126">
        <f>SUM(C9:C13)</f>
        <v>1320267697.4799993</v>
      </c>
      <c r="D8" s="127">
        <f>+C8-B8</f>
        <v>-845371146.0800006</v>
      </c>
      <c r="E8" s="107">
        <f aca="true" t="shared" si="0" ref="E8:E46">D8/B8*100</f>
        <v>-39.03564754547585</v>
      </c>
      <c r="F8" s="126">
        <f>SUM(F9:F13)</f>
        <v>1035618537.7500005</v>
      </c>
      <c r="G8" s="126">
        <f>SUM(G9:G13)</f>
        <v>1017499752.9800003</v>
      </c>
      <c r="H8" s="127">
        <f>+G8-F8</f>
        <v>-18118784.77000022</v>
      </c>
      <c r="I8" s="128">
        <f aca="true" t="shared" si="1" ref="I8:I46">H8/F8*100</f>
        <v>-1.7495616493468096</v>
      </c>
      <c r="J8" s="27"/>
    </row>
    <row r="9" spans="1:10" ht="18.75">
      <c r="A9" s="113" t="s">
        <v>2</v>
      </c>
      <c r="B9" s="97">
        <v>639417460.1299999</v>
      </c>
      <c r="C9" s="96">
        <v>641499045.7299997</v>
      </c>
      <c r="D9" s="127">
        <f>C9-B9</f>
        <v>2081585.5999997854</v>
      </c>
      <c r="E9" s="107">
        <f t="shared" si="0"/>
        <v>0.3255440662468896</v>
      </c>
      <c r="F9" s="97">
        <v>531358428.04000026</v>
      </c>
      <c r="G9" s="96">
        <v>545068681.9200001</v>
      </c>
      <c r="H9" s="127">
        <f aca="true" t="shared" si="2" ref="H9:H24">G9-F9</f>
        <v>13710253.879999816</v>
      </c>
      <c r="I9" s="128">
        <f t="shared" si="1"/>
        <v>2.5802270476017966</v>
      </c>
      <c r="J9" s="27"/>
    </row>
    <row r="10" spans="1:10" ht="18.75">
      <c r="A10" s="113" t="s">
        <v>49</v>
      </c>
      <c r="B10" s="97">
        <v>227294432.16</v>
      </c>
      <c r="C10" s="96">
        <v>97209817.23999995</v>
      </c>
      <c r="D10" s="127">
        <f aca="true" t="shared" si="3" ref="D10:D46">C10-B10</f>
        <v>-130084614.92000005</v>
      </c>
      <c r="E10" s="107">
        <f t="shared" si="0"/>
        <v>-57.231764845180734</v>
      </c>
      <c r="F10" s="97">
        <v>79094251.47000003</v>
      </c>
      <c r="G10" s="96">
        <v>83988243.93</v>
      </c>
      <c r="H10" s="127">
        <f t="shared" si="2"/>
        <v>4893992.459999979</v>
      </c>
      <c r="I10" s="128">
        <f t="shared" si="1"/>
        <v>6.187545073179232</v>
      </c>
      <c r="J10" s="27"/>
    </row>
    <row r="11" spans="1:10" ht="18.75">
      <c r="A11" s="113" t="s">
        <v>5</v>
      </c>
      <c r="B11" s="97">
        <v>305851908.9100001</v>
      </c>
      <c r="C11" s="96">
        <v>124839121.48999983</v>
      </c>
      <c r="D11" s="127">
        <f t="shared" si="3"/>
        <v>-181012787.42000026</v>
      </c>
      <c r="E11" s="107">
        <f t="shared" si="0"/>
        <v>-59.18314783945489</v>
      </c>
      <c r="F11" s="97">
        <v>109285419.19999999</v>
      </c>
      <c r="G11" s="96">
        <v>119212840.81999998</v>
      </c>
      <c r="H11" s="127">
        <f t="shared" si="2"/>
        <v>9927421.61999999</v>
      </c>
      <c r="I11" s="128">
        <f t="shared" si="1"/>
        <v>9.083939735667858</v>
      </c>
      <c r="J11" s="27"/>
    </row>
    <row r="12" spans="1:10" ht="18.75">
      <c r="A12" s="113" t="s">
        <v>4</v>
      </c>
      <c r="B12" s="97">
        <v>336361757.2700001</v>
      </c>
      <c r="C12" s="96">
        <v>124638869.88000011</v>
      </c>
      <c r="D12" s="127">
        <f t="shared" si="3"/>
        <v>-211722887.39</v>
      </c>
      <c r="E12" s="107">
        <f t="shared" si="0"/>
        <v>-62.944993838894845</v>
      </c>
      <c r="F12" s="97">
        <v>136023564.1700001</v>
      </c>
      <c r="G12" s="96">
        <v>84267911.61000007</v>
      </c>
      <c r="H12" s="127">
        <f t="shared" si="2"/>
        <v>-51755652.56000003</v>
      </c>
      <c r="I12" s="128">
        <f t="shared" si="1"/>
        <v>-38.049034280058</v>
      </c>
      <c r="J12" s="27"/>
    </row>
    <row r="13" spans="1:10" ht="18.75">
      <c r="A13" s="113" t="s">
        <v>3</v>
      </c>
      <c r="B13" s="97">
        <v>656713285.09</v>
      </c>
      <c r="C13" s="96">
        <v>332080843.13999987</v>
      </c>
      <c r="D13" s="127">
        <f t="shared" si="3"/>
        <v>-324632441.95000017</v>
      </c>
      <c r="E13" s="107">
        <f t="shared" si="0"/>
        <v>-49.43290311319201</v>
      </c>
      <c r="F13" s="97">
        <v>179856874.87000012</v>
      </c>
      <c r="G13" s="96">
        <v>184962074.70000005</v>
      </c>
      <c r="H13" s="127">
        <f t="shared" si="2"/>
        <v>5105199.829999924</v>
      </c>
      <c r="I13" s="128">
        <f t="shared" si="1"/>
        <v>2.8384791149573476</v>
      </c>
      <c r="J13" s="27"/>
    </row>
    <row r="14" spans="1:10" ht="18.75">
      <c r="A14" s="113" t="s">
        <v>6</v>
      </c>
      <c r="B14" s="126">
        <f>SUM(B15:B20)</f>
        <v>1546718954.51</v>
      </c>
      <c r="C14" s="126">
        <f>SUM(C15:C20)</f>
        <v>1495083330.62</v>
      </c>
      <c r="D14" s="127">
        <f t="shared" si="3"/>
        <v>-51635623.890000105</v>
      </c>
      <c r="E14" s="107">
        <f t="shared" si="0"/>
        <v>-3.338397304787556</v>
      </c>
      <c r="F14" s="126">
        <f>SUM(F15:F20)</f>
        <v>719822775.0200002</v>
      </c>
      <c r="G14" s="126">
        <f>SUM(G15:G20)</f>
        <v>775872942.4999998</v>
      </c>
      <c r="H14" s="127">
        <f t="shared" si="2"/>
        <v>56050167.47999954</v>
      </c>
      <c r="I14" s="128">
        <f t="shared" si="1"/>
        <v>7.786662137557705</v>
      </c>
      <c r="J14" s="27"/>
    </row>
    <row r="15" spans="1:10" ht="18.75">
      <c r="A15" s="113" t="s">
        <v>9</v>
      </c>
      <c r="B15" s="97">
        <v>219310855.8499999</v>
      </c>
      <c r="C15" s="96">
        <v>304779880.5100001</v>
      </c>
      <c r="D15" s="127">
        <f t="shared" si="3"/>
        <v>85469024.6600002</v>
      </c>
      <c r="E15" s="107">
        <f t="shared" si="0"/>
        <v>38.9716342717014</v>
      </c>
      <c r="F15" s="97">
        <v>99291553.96000004</v>
      </c>
      <c r="G15" s="96">
        <v>206467312.63999993</v>
      </c>
      <c r="H15" s="127">
        <f t="shared" si="2"/>
        <v>107175758.67999989</v>
      </c>
      <c r="I15" s="128">
        <f t="shared" si="1"/>
        <v>107.94045858439887</v>
      </c>
      <c r="J15" s="27"/>
    </row>
    <row r="16" spans="1:10" ht="18.75">
      <c r="A16" s="113" t="s">
        <v>34</v>
      </c>
      <c r="B16" s="97">
        <v>382818211.2699999</v>
      </c>
      <c r="C16" s="96">
        <v>533872133.14999986</v>
      </c>
      <c r="D16" s="127">
        <f t="shared" si="3"/>
        <v>151053921.87999994</v>
      </c>
      <c r="E16" s="107">
        <f t="shared" si="0"/>
        <v>39.45839498567175</v>
      </c>
      <c r="F16" s="97">
        <v>194930992.28000012</v>
      </c>
      <c r="G16" s="96">
        <v>221869165.97</v>
      </c>
      <c r="H16" s="127">
        <f t="shared" si="2"/>
        <v>26938173.68999988</v>
      </c>
      <c r="I16" s="128">
        <f t="shared" si="1"/>
        <v>13.81933851303938</v>
      </c>
      <c r="J16" s="27"/>
    </row>
    <row r="17" spans="1:10" ht="18.75">
      <c r="A17" s="113" t="s">
        <v>11</v>
      </c>
      <c r="B17" s="97">
        <v>90619102.42</v>
      </c>
      <c r="C17" s="96">
        <v>89149898.87999997</v>
      </c>
      <c r="D17" s="127">
        <f t="shared" si="3"/>
        <v>-1469203.5400000364</v>
      </c>
      <c r="E17" s="107">
        <f t="shared" si="0"/>
        <v>-1.6212956217449548</v>
      </c>
      <c r="F17" s="97">
        <v>32909371.79999999</v>
      </c>
      <c r="G17" s="96">
        <v>39823597.759999976</v>
      </c>
      <c r="H17" s="127">
        <f t="shared" si="2"/>
        <v>6914225.959999986</v>
      </c>
      <c r="I17" s="128">
        <f t="shared" si="1"/>
        <v>21.009899556940155</v>
      </c>
      <c r="J17" s="27"/>
    </row>
    <row r="18" spans="1:10" ht="18.75">
      <c r="A18" s="113" t="s">
        <v>10</v>
      </c>
      <c r="B18" s="97">
        <v>91642955.3</v>
      </c>
      <c r="C18" s="96">
        <v>167509939.18000007</v>
      </c>
      <c r="D18" s="127">
        <f t="shared" si="3"/>
        <v>75866983.88000007</v>
      </c>
      <c r="E18" s="107">
        <f t="shared" si="0"/>
        <v>82.78539646789422</v>
      </c>
      <c r="F18" s="97">
        <v>56163474.03</v>
      </c>
      <c r="G18" s="96">
        <v>48528559.22000001</v>
      </c>
      <c r="H18" s="127">
        <f t="shared" si="2"/>
        <v>-7634914.8099999875</v>
      </c>
      <c r="I18" s="128">
        <f t="shared" si="1"/>
        <v>-13.594092854586878</v>
      </c>
      <c r="J18" s="27"/>
    </row>
    <row r="19" spans="1:10" ht="18.75">
      <c r="A19" s="113" t="s">
        <v>89</v>
      </c>
      <c r="B19" s="97">
        <v>693308062.45</v>
      </c>
      <c r="C19" s="96">
        <v>340897529.1699997</v>
      </c>
      <c r="D19" s="127">
        <f t="shared" si="3"/>
        <v>-352410533.2800003</v>
      </c>
      <c r="E19" s="107">
        <f t="shared" si="0"/>
        <v>-50.83029498238605</v>
      </c>
      <c r="F19" s="97">
        <v>294433464.98</v>
      </c>
      <c r="G19" s="96">
        <v>215912677.36999992</v>
      </c>
      <c r="H19" s="127">
        <f t="shared" si="2"/>
        <v>-78520787.6100001</v>
      </c>
      <c r="I19" s="128">
        <f t="shared" si="1"/>
        <v>-26.668431733917807</v>
      </c>
      <c r="J19" s="27"/>
    </row>
    <row r="20" spans="1:10" ht="18.75">
      <c r="A20" s="113" t="s">
        <v>12</v>
      </c>
      <c r="B20" s="97">
        <v>69019767.21999998</v>
      </c>
      <c r="C20" s="96">
        <v>58873949.72999996</v>
      </c>
      <c r="D20" s="127">
        <f t="shared" si="3"/>
        <v>-10145817.490000024</v>
      </c>
      <c r="E20" s="107">
        <f t="shared" si="0"/>
        <v>-14.699872078183498</v>
      </c>
      <c r="F20" s="97">
        <v>42093917.97</v>
      </c>
      <c r="G20" s="96">
        <v>43271629.53999999</v>
      </c>
      <c r="H20" s="127">
        <f t="shared" si="2"/>
        <v>1177711.5699999928</v>
      </c>
      <c r="I20" s="128">
        <f t="shared" si="1"/>
        <v>2.7978188460369466</v>
      </c>
      <c r="J20" s="27"/>
    </row>
    <row r="21" spans="1:10" ht="18.75">
      <c r="A21" s="113" t="s">
        <v>13</v>
      </c>
      <c r="B21" s="126">
        <f>SUM(B22:B27)</f>
        <v>1831995862.4500005</v>
      </c>
      <c r="C21" s="126">
        <f>SUM(C22:C27)</f>
        <v>1446892896.95</v>
      </c>
      <c r="D21" s="127">
        <f t="shared" si="3"/>
        <v>-385102965.5000005</v>
      </c>
      <c r="E21" s="107">
        <f t="shared" si="0"/>
        <v>-21.020951705916357</v>
      </c>
      <c r="F21" s="126">
        <f>SUM(F22:F27)</f>
        <v>1056086664.0300001</v>
      </c>
      <c r="G21" s="126">
        <f>SUM(G22:G27)</f>
        <v>1258302672.5100002</v>
      </c>
      <c r="H21" s="127">
        <f t="shared" si="2"/>
        <v>202216008.48000014</v>
      </c>
      <c r="I21" s="128">
        <f t="shared" si="1"/>
        <v>19.1476718121171</v>
      </c>
      <c r="J21" s="27"/>
    </row>
    <row r="22" spans="1:10" ht="18.75">
      <c r="A22" s="113" t="s">
        <v>19</v>
      </c>
      <c r="B22" s="97">
        <v>575958527.3400002</v>
      </c>
      <c r="C22" s="96">
        <v>173619142.71000016</v>
      </c>
      <c r="D22" s="127">
        <f t="shared" si="3"/>
        <v>-402339384.63</v>
      </c>
      <c r="E22" s="107">
        <f t="shared" si="0"/>
        <v>-69.85561729386303</v>
      </c>
      <c r="F22" s="97">
        <v>282364074.03</v>
      </c>
      <c r="G22" s="96">
        <v>344588027.69000006</v>
      </c>
      <c r="H22" s="127">
        <f t="shared" si="2"/>
        <v>62223953.660000086</v>
      </c>
      <c r="I22" s="128">
        <f t="shared" si="1"/>
        <v>22.036781369498534</v>
      </c>
      <c r="J22" s="27"/>
    </row>
    <row r="23" spans="1:10" ht="18.75">
      <c r="A23" s="113" t="s">
        <v>17</v>
      </c>
      <c r="B23" s="97">
        <v>322319427.7400002</v>
      </c>
      <c r="C23" s="96">
        <v>372651547.5199998</v>
      </c>
      <c r="D23" s="127">
        <f t="shared" si="3"/>
        <v>50332119.779999614</v>
      </c>
      <c r="E23" s="107">
        <f t="shared" si="0"/>
        <v>15.61560224058233</v>
      </c>
      <c r="F23" s="97">
        <v>188694207.06</v>
      </c>
      <c r="G23" s="96">
        <v>273945508.0999999</v>
      </c>
      <c r="H23" s="127">
        <f t="shared" si="2"/>
        <v>85251301.0399999</v>
      </c>
      <c r="I23" s="128">
        <f t="shared" si="1"/>
        <v>45.179606925024544</v>
      </c>
      <c r="J23" s="27"/>
    </row>
    <row r="24" spans="1:10" ht="18.75">
      <c r="A24" s="113" t="s">
        <v>18</v>
      </c>
      <c r="B24" s="97">
        <v>102141050.12000002</v>
      </c>
      <c r="C24" s="96">
        <v>71092451.47</v>
      </c>
      <c r="D24" s="127">
        <f>C24-B24</f>
        <v>-31048598.65000002</v>
      </c>
      <c r="E24" s="107">
        <f t="shared" si="0"/>
        <v>-30.39776721849119</v>
      </c>
      <c r="F24" s="97">
        <v>36985202.31</v>
      </c>
      <c r="G24" s="96">
        <v>47545922.67000002</v>
      </c>
      <c r="H24" s="127">
        <f t="shared" si="2"/>
        <v>10560720.360000014</v>
      </c>
      <c r="I24" s="128">
        <f t="shared" si="1"/>
        <v>28.553907239665477</v>
      </c>
      <c r="J24" s="27"/>
    </row>
    <row r="25" spans="1:10" ht="18.75">
      <c r="A25" s="113" t="s">
        <v>64</v>
      </c>
      <c r="B25" s="97">
        <v>148589636.3200001</v>
      </c>
      <c r="C25" s="96">
        <v>91010895.35000002</v>
      </c>
      <c r="D25" s="127">
        <f t="shared" si="3"/>
        <v>-57578740.97000009</v>
      </c>
      <c r="E25" s="107">
        <f t="shared" si="0"/>
        <v>-38.75017288958127</v>
      </c>
      <c r="F25" s="97">
        <v>97038246.61000001</v>
      </c>
      <c r="G25" s="96">
        <v>104180877.52000004</v>
      </c>
      <c r="H25" s="127">
        <f aca="true" t="shared" si="4" ref="H25:H39">G25-F25</f>
        <v>7142630.910000026</v>
      </c>
      <c r="I25" s="128">
        <f t="shared" si="1"/>
        <v>7.360634759515494</v>
      </c>
      <c r="J25" s="27"/>
    </row>
    <row r="26" spans="1:10" ht="18.75">
      <c r="A26" s="113" t="s">
        <v>16</v>
      </c>
      <c r="B26" s="97">
        <v>353168965.5900001</v>
      </c>
      <c r="C26" s="96">
        <v>246792508.40999997</v>
      </c>
      <c r="D26" s="127">
        <f t="shared" si="3"/>
        <v>-106376457.18000013</v>
      </c>
      <c r="E26" s="107">
        <f t="shared" si="0"/>
        <v>-30.120556318500075</v>
      </c>
      <c r="F26" s="97">
        <v>223223452.88</v>
      </c>
      <c r="G26" s="96">
        <v>209566312.34000003</v>
      </c>
      <c r="H26" s="127">
        <f t="shared" si="4"/>
        <v>-13657140.539999962</v>
      </c>
      <c r="I26" s="128">
        <f t="shared" si="1"/>
        <v>-6.118147696309374</v>
      </c>
      <c r="J26" s="27"/>
    </row>
    <row r="27" spans="1:10" ht="18.75">
      <c r="A27" s="113" t="s">
        <v>14</v>
      </c>
      <c r="B27" s="97">
        <v>329818255.34</v>
      </c>
      <c r="C27" s="96">
        <v>491726351.49</v>
      </c>
      <c r="D27" s="127">
        <f t="shared" si="3"/>
        <v>161908096.15000004</v>
      </c>
      <c r="E27" s="107">
        <f t="shared" si="0"/>
        <v>49.09009538695599</v>
      </c>
      <c r="F27" s="97">
        <v>227781481.1400001</v>
      </c>
      <c r="G27" s="96">
        <v>278476024.1900002</v>
      </c>
      <c r="H27" s="127">
        <f t="shared" si="4"/>
        <v>50694543.05000007</v>
      </c>
      <c r="I27" s="128">
        <f t="shared" si="1"/>
        <v>22.25577900199971</v>
      </c>
      <c r="J27" s="27"/>
    </row>
    <row r="28" spans="1:10" ht="18.75">
      <c r="A28" s="113" t="s">
        <v>21</v>
      </c>
      <c r="B28" s="126">
        <f>SUM(B29:B33)</f>
        <v>2502943061.7799997</v>
      </c>
      <c r="C28" s="126">
        <f>SUM(C29:C33)</f>
        <v>1669175786.0300002</v>
      </c>
      <c r="D28" s="127">
        <f t="shared" si="3"/>
        <v>-833767275.7499995</v>
      </c>
      <c r="E28" s="107">
        <f t="shared" si="0"/>
        <v>-33.31147593733336</v>
      </c>
      <c r="F28" s="126">
        <f>SUM(F29:F33)</f>
        <v>1478214697.9599996</v>
      </c>
      <c r="G28" s="126">
        <f>SUM(G29:G33)</f>
        <v>1584176122.3300002</v>
      </c>
      <c r="H28" s="127">
        <f t="shared" si="4"/>
        <v>105961424.3700006</v>
      </c>
      <c r="I28" s="128">
        <f t="shared" si="1"/>
        <v>7.168202597107983</v>
      </c>
      <c r="J28" s="27"/>
    </row>
    <row r="29" spans="1:10" ht="18.75">
      <c r="A29" s="113" t="s">
        <v>27</v>
      </c>
      <c r="B29" s="97">
        <v>310720681.5</v>
      </c>
      <c r="C29" s="96">
        <v>306539530.90999985</v>
      </c>
      <c r="D29" s="127">
        <f t="shared" si="3"/>
        <v>-4181150.5900001526</v>
      </c>
      <c r="E29" s="107">
        <f t="shared" si="0"/>
        <v>-1.3456299625167218</v>
      </c>
      <c r="F29" s="97">
        <v>321578832.2899997</v>
      </c>
      <c r="G29" s="96">
        <v>323409447.52</v>
      </c>
      <c r="H29" s="127">
        <f t="shared" si="4"/>
        <v>1830615.2300002575</v>
      </c>
      <c r="I29" s="128">
        <f t="shared" si="1"/>
        <v>0.5692586222060192</v>
      </c>
      <c r="J29" s="27"/>
    </row>
    <row r="30" spans="1:10" ht="18.75">
      <c r="A30" s="113" t="s">
        <v>26</v>
      </c>
      <c r="B30" s="97">
        <v>255952282.32999992</v>
      </c>
      <c r="C30" s="96">
        <v>264029083</v>
      </c>
      <c r="D30" s="127">
        <f t="shared" si="3"/>
        <v>8076800.670000076</v>
      </c>
      <c r="E30" s="107">
        <f t="shared" si="0"/>
        <v>3.155588454408325</v>
      </c>
      <c r="F30" s="97">
        <v>220379845.91999996</v>
      </c>
      <c r="G30" s="96">
        <v>225130454.19999996</v>
      </c>
      <c r="H30" s="127">
        <f t="shared" si="4"/>
        <v>4750608.280000001</v>
      </c>
      <c r="I30" s="128">
        <f t="shared" si="1"/>
        <v>2.1556455220158917</v>
      </c>
      <c r="J30" s="27"/>
    </row>
    <row r="31" spans="1:10" ht="18.75">
      <c r="A31" s="113" t="s">
        <v>31</v>
      </c>
      <c r="B31" s="97">
        <v>113731701.96000001</v>
      </c>
      <c r="C31" s="96">
        <v>55872142.5</v>
      </c>
      <c r="D31" s="127">
        <f t="shared" si="3"/>
        <v>-57859559.46000001</v>
      </c>
      <c r="E31" s="107">
        <f t="shared" si="0"/>
        <v>-50.87373042245468</v>
      </c>
      <c r="F31" s="97">
        <v>51363079.84</v>
      </c>
      <c r="G31" s="96">
        <v>49032156.18000001</v>
      </c>
      <c r="H31" s="127">
        <f t="shared" si="4"/>
        <v>-2330923.6599999964</v>
      </c>
      <c r="I31" s="128">
        <f t="shared" si="1"/>
        <v>-4.538130632471817</v>
      </c>
      <c r="J31" s="27"/>
    </row>
    <row r="32" spans="1:10" ht="18.75">
      <c r="A32" s="113" t="s">
        <v>24</v>
      </c>
      <c r="B32" s="97">
        <v>918601754.0900002</v>
      </c>
      <c r="C32" s="96">
        <v>502191223.2299999</v>
      </c>
      <c r="D32" s="127">
        <f t="shared" si="3"/>
        <v>-416410530.86000025</v>
      </c>
      <c r="E32" s="107">
        <f t="shared" si="0"/>
        <v>-45.33090961409185</v>
      </c>
      <c r="F32" s="97">
        <v>379853399.87</v>
      </c>
      <c r="G32" s="96">
        <v>410452940.57</v>
      </c>
      <c r="H32" s="127">
        <f t="shared" si="4"/>
        <v>30599540.699999988</v>
      </c>
      <c r="I32" s="128">
        <f t="shared" si="1"/>
        <v>8.055618486098135</v>
      </c>
      <c r="J32" s="27"/>
    </row>
    <row r="33" spans="1:10" ht="18.75">
      <c r="A33" s="113" t="s">
        <v>22</v>
      </c>
      <c r="B33" s="97">
        <v>903936641.8999999</v>
      </c>
      <c r="C33" s="96">
        <v>540543806.3900003</v>
      </c>
      <c r="D33" s="127">
        <f t="shared" si="3"/>
        <v>-363392835.5099995</v>
      </c>
      <c r="E33" s="107">
        <f t="shared" si="0"/>
        <v>-40.20114006510212</v>
      </c>
      <c r="F33" s="97">
        <v>505039540.0399997</v>
      </c>
      <c r="G33" s="96">
        <v>576151123.8600004</v>
      </c>
      <c r="H33" s="127">
        <f t="shared" si="4"/>
        <v>71111583.82000065</v>
      </c>
      <c r="I33" s="128">
        <f t="shared" si="1"/>
        <v>14.080399291977916</v>
      </c>
      <c r="J33" s="27"/>
    </row>
    <row r="34" spans="1:10" ht="18.75">
      <c r="A34" s="113" t="s">
        <v>28</v>
      </c>
      <c r="B34" s="126">
        <f>SUM(B35:B39)</f>
        <v>753723258.8500001</v>
      </c>
      <c r="C34" s="126">
        <f>SUM(C35:C39)</f>
        <v>899979564.38</v>
      </c>
      <c r="D34" s="127">
        <f t="shared" si="3"/>
        <v>146256305.52999985</v>
      </c>
      <c r="E34" s="107">
        <f t="shared" si="0"/>
        <v>19.404510052290505</v>
      </c>
      <c r="F34" s="126">
        <f>SUM(F35:F39)</f>
        <v>653495666.6800001</v>
      </c>
      <c r="G34" s="126">
        <f>SUM(G35:G39)</f>
        <v>779360458.22</v>
      </c>
      <c r="H34" s="127">
        <f t="shared" si="4"/>
        <v>125864791.53999996</v>
      </c>
      <c r="I34" s="128">
        <f t="shared" si="1"/>
        <v>19.26023353443791</v>
      </c>
      <c r="J34" s="27"/>
    </row>
    <row r="35" spans="1:10" ht="18.75">
      <c r="A35" s="113" t="s">
        <v>29</v>
      </c>
      <c r="B35" s="97">
        <v>120034580.03999996</v>
      </c>
      <c r="C35" s="96">
        <v>123018866.53000003</v>
      </c>
      <c r="D35" s="127">
        <f t="shared" si="3"/>
        <v>2984286.490000069</v>
      </c>
      <c r="E35" s="107">
        <f t="shared" si="0"/>
        <v>2.486188970716267</v>
      </c>
      <c r="F35" s="97">
        <v>65763563.73000002</v>
      </c>
      <c r="G35" s="96">
        <v>83566271.9</v>
      </c>
      <c r="H35" s="127">
        <f t="shared" si="4"/>
        <v>17802708.169999987</v>
      </c>
      <c r="I35" s="128">
        <f t="shared" si="1"/>
        <v>27.07077773809686</v>
      </c>
      <c r="J35" s="27"/>
    </row>
    <row r="36" spans="1:10" ht="18.75">
      <c r="A36" s="113" t="s">
        <v>50</v>
      </c>
      <c r="B36" s="97">
        <v>227120470.32000005</v>
      </c>
      <c r="C36" s="96">
        <v>261669086.34000003</v>
      </c>
      <c r="D36" s="127">
        <f t="shared" si="3"/>
        <v>34548616.01999998</v>
      </c>
      <c r="E36" s="107">
        <f t="shared" si="0"/>
        <v>15.211581752768877</v>
      </c>
      <c r="F36" s="97">
        <v>83158026.01000008</v>
      </c>
      <c r="G36" s="96">
        <v>149593174.14000005</v>
      </c>
      <c r="H36" s="127">
        <f t="shared" si="4"/>
        <v>66435148.129999965</v>
      </c>
      <c r="I36" s="128">
        <f t="shared" si="1"/>
        <v>79.89024188959328</v>
      </c>
      <c r="J36" s="27"/>
    </row>
    <row r="37" spans="1:10" ht="18.75">
      <c r="A37" s="113" t="s">
        <v>32</v>
      </c>
      <c r="B37" s="97">
        <v>115865061.11000001</v>
      </c>
      <c r="C37" s="96">
        <v>160623606.57999998</v>
      </c>
      <c r="D37" s="127">
        <f t="shared" si="3"/>
        <v>44758545.46999997</v>
      </c>
      <c r="E37" s="107">
        <f t="shared" si="0"/>
        <v>38.62988984013661</v>
      </c>
      <c r="F37" s="97">
        <v>191225142.95999995</v>
      </c>
      <c r="G37" s="96">
        <v>135971034.22999993</v>
      </c>
      <c r="H37" s="127">
        <f t="shared" si="4"/>
        <v>-55254108.73000002</v>
      </c>
      <c r="I37" s="128">
        <f t="shared" si="1"/>
        <v>-28.894792742582993</v>
      </c>
      <c r="J37" s="27"/>
    </row>
    <row r="38" spans="1:10" ht="18.75">
      <c r="A38" s="113" t="s">
        <v>90</v>
      </c>
      <c r="B38" s="97">
        <v>167805539.20000005</v>
      </c>
      <c r="C38" s="96">
        <v>272890771.7099999</v>
      </c>
      <c r="D38" s="127">
        <f t="shared" si="3"/>
        <v>105085232.50999987</v>
      </c>
      <c r="E38" s="107">
        <f t="shared" si="0"/>
        <v>62.623220312622344</v>
      </c>
      <c r="F38" s="97">
        <v>219793257</v>
      </c>
      <c r="G38" s="96">
        <v>326409000.35</v>
      </c>
      <c r="H38" s="127">
        <f t="shared" si="4"/>
        <v>106615743.35000002</v>
      </c>
      <c r="I38" s="128">
        <f t="shared" si="1"/>
        <v>48.50728580358587</v>
      </c>
      <c r="J38" s="27"/>
    </row>
    <row r="39" spans="1:10" ht="18.75">
      <c r="A39" s="113" t="s">
        <v>30</v>
      </c>
      <c r="B39" s="97">
        <v>122897608.18</v>
      </c>
      <c r="C39" s="96">
        <v>81777233.22000001</v>
      </c>
      <c r="D39" s="127">
        <f t="shared" si="3"/>
        <v>-41120374.95999999</v>
      </c>
      <c r="E39" s="107">
        <f t="shared" si="0"/>
        <v>-33.45905227038568</v>
      </c>
      <c r="F39" s="97">
        <v>93555676.97999996</v>
      </c>
      <c r="G39" s="96">
        <v>83820977.6</v>
      </c>
      <c r="H39" s="127">
        <f t="shared" si="4"/>
        <v>-9734699.379999965</v>
      </c>
      <c r="I39" s="128">
        <f t="shared" si="1"/>
        <v>-10.405247115128052</v>
      </c>
      <c r="J39" s="27"/>
    </row>
    <row r="40" spans="1:10" ht="18.75">
      <c r="A40" s="113" t="s">
        <v>47</v>
      </c>
      <c r="B40" s="126">
        <f>SUM(B41:B45)</f>
        <v>1153724039.56</v>
      </c>
      <c r="C40" s="126">
        <f>SUM(C41:C45)</f>
        <v>901224227.8</v>
      </c>
      <c r="D40" s="127">
        <f>C40-B40</f>
        <v>-252499811.76</v>
      </c>
      <c r="E40" s="107">
        <f t="shared" si="0"/>
        <v>-21.885633227881495</v>
      </c>
      <c r="F40" s="126">
        <f>SUM(F41:F45)</f>
        <v>1048217802.6499999</v>
      </c>
      <c r="G40" s="126">
        <f>SUM(G41:G45)</f>
        <v>896985960.9500003</v>
      </c>
      <c r="H40" s="127">
        <f>G40-F40</f>
        <v>-151231841.69999957</v>
      </c>
      <c r="I40" s="128">
        <f t="shared" si="1"/>
        <v>-14.4275208184473</v>
      </c>
      <c r="J40" s="27"/>
    </row>
    <row r="41" spans="1:10" ht="18.75">
      <c r="A41" s="113" t="s">
        <v>8</v>
      </c>
      <c r="B41" s="97">
        <v>223562835.15999997</v>
      </c>
      <c r="C41" s="96">
        <v>327789416.30999994</v>
      </c>
      <c r="D41" s="127">
        <f t="shared" si="3"/>
        <v>104226581.14999998</v>
      </c>
      <c r="E41" s="107">
        <f t="shared" si="0"/>
        <v>46.62071004574926</v>
      </c>
      <c r="F41" s="97">
        <v>184283988.01000005</v>
      </c>
      <c r="G41" s="96">
        <v>268361470.21000004</v>
      </c>
      <c r="H41" s="127">
        <f aca="true" t="shared" si="5" ref="H41:H46">G41-F41</f>
        <v>84077482.19999999</v>
      </c>
      <c r="I41" s="128">
        <f t="shared" si="1"/>
        <v>45.6238673299373</v>
      </c>
      <c r="J41" s="27"/>
    </row>
    <row r="42" spans="1:10" ht="18.75">
      <c r="A42" s="113" t="s">
        <v>23</v>
      </c>
      <c r="B42" s="97">
        <v>248507528.11</v>
      </c>
      <c r="C42" s="96">
        <v>182451257.08000004</v>
      </c>
      <c r="D42" s="127">
        <f t="shared" si="3"/>
        <v>-66056271.02999997</v>
      </c>
      <c r="E42" s="107">
        <f t="shared" si="0"/>
        <v>-26.581195158305487</v>
      </c>
      <c r="F42" s="97">
        <v>161058572.3899999</v>
      </c>
      <c r="G42" s="96">
        <v>169451254.2</v>
      </c>
      <c r="H42" s="127">
        <f t="shared" si="5"/>
        <v>8392681.810000092</v>
      </c>
      <c r="I42" s="128">
        <f t="shared" si="1"/>
        <v>5.210950081984703</v>
      </c>
      <c r="J42" s="27"/>
    </row>
    <row r="43" spans="1:10" ht="18.75">
      <c r="A43" s="113" t="s">
        <v>65</v>
      </c>
      <c r="B43" s="97">
        <v>163107159.05000004</v>
      </c>
      <c r="C43" s="96">
        <v>47569845.31</v>
      </c>
      <c r="D43" s="127">
        <f t="shared" si="3"/>
        <v>-115537313.74000004</v>
      </c>
      <c r="E43" s="107">
        <f t="shared" si="0"/>
        <v>-70.83521925888145</v>
      </c>
      <c r="F43" s="97">
        <v>67405860.69000007</v>
      </c>
      <c r="G43" s="96">
        <v>47266564.629999995</v>
      </c>
      <c r="H43" s="127">
        <f t="shared" si="5"/>
        <v>-20139296.060000077</v>
      </c>
      <c r="I43" s="128">
        <f t="shared" si="1"/>
        <v>-29.877663238543622</v>
      </c>
      <c r="J43" s="27"/>
    </row>
    <row r="44" spans="1:10" ht="18.75">
      <c r="A44" s="113" t="s">
        <v>25</v>
      </c>
      <c r="B44" s="97">
        <v>203312754.5</v>
      </c>
      <c r="C44" s="96">
        <v>140033263.00000006</v>
      </c>
      <c r="D44" s="127">
        <f t="shared" si="3"/>
        <v>-63279491.49999994</v>
      </c>
      <c r="E44" s="107">
        <f t="shared" si="0"/>
        <v>-31.124211393240426</v>
      </c>
      <c r="F44" s="97">
        <v>211062022.9499999</v>
      </c>
      <c r="G44" s="96">
        <v>98756660.07000005</v>
      </c>
      <c r="H44" s="127">
        <f t="shared" si="5"/>
        <v>-112305362.87999985</v>
      </c>
      <c r="I44" s="128">
        <f t="shared" si="1"/>
        <v>-53.2096496140401</v>
      </c>
      <c r="J44" s="27"/>
    </row>
    <row r="45" spans="1:10" ht="18.75">
      <c r="A45" s="113" t="s">
        <v>15</v>
      </c>
      <c r="B45" s="97">
        <v>315233762.74</v>
      </c>
      <c r="C45" s="96">
        <v>203380446.09999985</v>
      </c>
      <c r="D45" s="127">
        <f t="shared" si="3"/>
        <v>-111853316.64000016</v>
      </c>
      <c r="E45" s="107">
        <f t="shared" si="0"/>
        <v>-35.48265758964882</v>
      </c>
      <c r="F45" s="97">
        <v>424407358.6099999</v>
      </c>
      <c r="G45" s="96">
        <v>313150011.8400001</v>
      </c>
      <c r="H45" s="127">
        <f t="shared" si="5"/>
        <v>-111257346.7699998</v>
      </c>
      <c r="I45" s="128">
        <f t="shared" si="1"/>
        <v>-26.214754412926517</v>
      </c>
      <c r="J45" s="27"/>
    </row>
    <row r="46" spans="1:10" ht="21.75" customHeight="1">
      <c r="A46" s="114" t="s">
        <v>91</v>
      </c>
      <c r="B46" s="96">
        <f>+B8+B14+B21+B28+B34+B40</f>
        <v>9954744020.71</v>
      </c>
      <c r="C46" s="96">
        <f>+C8+C14+C21+C28+C34+C40</f>
        <v>7732623503.26</v>
      </c>
      <c r="D46" s="127">
        <f t="shared" si="3"/>
        <v>-2222120517.449999</v>
      </c>
      <c r="E46" s="107">
        <f t="shared" si="0"/>
        <v>-22.32222659695785</v>
      </c>
      <c r="F46" s="96">
        <f>+F8+F14+F21+F28+F34+F40</f>
        <v>5991456144.09</v>
      </c>
      <c r="G46" s="96">
        <f>+G8+G14+G21+G28+G34+G40</f>
        <v>6312197909.490002</v>
      </c>
      <c r="H46" s="127">
        <f t="shared" si="5"/>
        <v>320741765.4000015</v>
      </c>
      <c r="I46" s="128">
        <f t="shared" si="1"/>
        <v>5.3533190878211245</v>
      </c>
      <c r="J46" s="27"/>
    </row>
    <row r="47" spans="1:10" ht="17.25">
      <c r="A47" s="111"/>
      <c r="B47" s="113"/>
      <c r="C47" s="113"/>
      <c r="D47" s="113"/>
      <c r="E47" s="129"/>
      <c r="F47" s="113"/>
      <c r="G47" s="113"/>
      <c r="H47" s="113"/>
      <c r="I47" s="113"/>
      <c r="J47" s="27"/>
    </row>
    <row r="48" spans="1:11" ht="18.75">
      <c r="A48" s="75"/>
      <c r="B48" s="96"/>
      <c r="C48" s="96"/>
      <c r="D48" s="96"/>
      <c r="E48" s="96"/>
      <c r="F48" s="96"/>
      <c r="G48" s="96"/>
      <c r="H48" s="96"/>
      <c r="I48" s="96"/>
      <c r="J48" s="22"/>
      <c r="K48" s="22"/>
    </row>
    <row r="49" spans="1:11" ht="18.75">
      <c r="A49" s="75"/>
      <c r="B49" s="96"/>
      <c r="C49" s="96"/>
      <c r="D49" s="96"/>
      <c r="E49" s="96"/>
      <c r="F49" s="96"/>
      <c r="G49" s="96"/>
      <c r="H49" s="96"/>
      <c r="I49" s="96"/>
      <c r="J49" s="22"/>
      <c r="K49" s="22"/>
    </row>
    <row r="50" spans="1:11" ht="18.75">
      <c r="A50" s="75"/>
      <c r="B50" s="96"/>
      <c r="C50" s="96"/>
      <c r="D50" s="96"/>
      <c r="E50" s="96"/>
      <c r="F50" s="96"/>
      <c r="G50" s="96"/>
      <c r="H50" s="96"/>
      <c r="I50" s="96"/>
      <c r="J50" s="22"/>
      <c r="K50" s="22"/>
    </row>
    <row r="51" spans="1:15" ht="18.75">
      <c r="A51" s="75" t="s">
        <v>232</v>
      </c>
      <c r="B51" s="96">
        <v>33153671875.37</v>
      </c>
      <c r="C51" s="96">
        <v>33190617252.94</v>
      </c>
      <c r="D51" s="96"/>
      <c r="E51" s="96"/>
      <c r="F51" s="96">
        <v>23305712880.16</v>
      </c>
      <c r="G51" s="96">
        <v>27149228079.15</v>
      </c>
      <c r="H51" s="96"/>
      <c r="I51" s="96"/>
      <c r="J51" s="42"/>
      <c r="K51" s="42"/>
      <c r="L51" s="42"/>
      <c r="M51" s="42"/>
      <c r="O51" s="5"/>
    </row>
    <row r="52" spans="1:15" ht="18.75">
      <c r="A52" s="75" t="s">
        <v>233</v>
      </c>
      <c r="B52" s="96">
        <v>6331236786.160001</v>
      </c>
      <c r="C52" s="96">
        <v>8104231175.059999</v>
      </c>
      <c r="D52" s="96"/>
      <c r="E52" s="96"/>
      <c r="F52" s="96">
        <v>4368664495.49</v>
      </c>
      <c r="G52" s="96">
        <v>6475107231.64</v>
      </c>
      <c r="H52" s="96"/>
      <c r="I52" s="96"/>
      <c r="J52" s="42"/>
      <c r="K52" s="42"/>
      <c r="L52" s="42"/>
      <c r="M52" s="42"/>
      <c r="O52" s="5"/>
    </row>
    <row r="53" spans="1:15" ht="18.75">
      <c r="A53" s="75" t="s">
        <v>234</v>
      </c>
      <c r="B53" s="96">
        <v>9480793437.33</v>
      </c>
      <c r="C53" s="96">
        <v>10379915176.970001</v>
      </c>
      <c r="D53" s="96"/>
      <c r="E53" s="96"/>
      <c r="F53" s="96">
        <v>5920595670.12</v>
      </c>
      <c r="G53" s="96">
        <v>7865027303.85</v>
      </c>
      <c r="H53" s="96"/>
      <c r="I53" s="96"/>
      <c r="J53" s="42"/>
      <c r="K53" s="42"/>
      <c r="L53" s="42"/>
      <c r="M53" s="42"/>
      <c r="O53" s="5"/>
    </row>
    <row r="54" spans="1:15" ht="18.75">
      <c r="A54" s="75" t="s">
        <v>235</v>
      </c>
      <c r="B54" s="96">
        <v>7386897631.17</v>
      </c>
      <c r="C54" s="96">
        <v>6973847397.65</v>
      </c>
      <c r="D54" s="96"/>
      <c r="E54" s="96"/>
      <c r="F54" s="96">
        <v>7024996570.460001</v>
      </c>
      <c r="G54" s="96">
        <v>6496895634.169999</v>
      </c>
      <c r="H54" s="96"/>
      <c r="I54" s="96"/>
      <c r="J54" s="42"/>
      <c r="K54" s="42"/>
      <c r="L54" s="42"/>
      <c r="M54" s="42"/>
      <c r="O54" s="5"/>
    </row>
    <row r="55" spans="1:15" ht="18.75">
      <c r="A55" s="75" t="s">
        <v>236</v>
      </c>
      <c r="B55" s="96">
        <f>+B51-B52-B53-B54</f>
        <v>9954744020.709997</v>
      </c>
      <c r="C55" s="96">
        <f>+C51-C52-C53-C54</f>
        <v>7732623503.259996</v>
      </c>
      <c r="D55" s="96"/>
      <c r="E55" s="96"/>
      <c r="F55" s="96">
        <f>+F51-F52-F53-F54</f>
        <v>5991456144.089998</v>
      </c>
      <c r="G55" s="96">
        <f>+G51-G52-G53-G54</f>
        <v>6312197909.490003</v>
      </c>
      <c r="H55" s="96"/>
      <c r="I55" s="96"/>
      <c r="J55" s="42"/>
      <c r="K55" s="42"/>
      <c r="L55" s="42"/>
      <c r="M55" s="42"/>
      <c r="O55" s="5"/>
    </row>
    <row r="56" spans="1:15" ht="18.75">
      <c r="A56" s="75"/>
      <c r="B56" s="96">
        <f>+B46-B55</f>
        <v>0</v>
      </c>
      <c r="C56" s="96">
        <f>+C46-C55</f>
        <v>0</v>
      </c>
      <c r="D56" s="96"/>
      <c r="E56" s="96"/>
      <c r="F56" s="96">
        <f>+F46-F55</f>
        <v>0</v>
      </c>
      <c r="G56" s="96">
        <f>+G46-G55</f>
        <v>0</v>
      </c>
      <c r="H56" s="96"/>
      <c r="I56" s="96"/>
      <c r="J56" s="42"/>
      <c r="K56" s="42"/>
      <c r="L56" s="42"/>
      <c r="M56" s="42"/>
      <c r="O56" s="5"/>
    </row>
    <row r="57" spans="1:9" ht="18.75">
      <c r="A57" s="75"/>
      <c r="B57" s="96"/>
      <c r="C57" s="96"/>
      <c r="D57" s="96"/>
      <c r="E57" s="96"/>
      <c r="F57" s="96"/>
      <c r="G57" s="96"/>
      <c r="H57" s="96"/>
      <c r="I57" s="96"/>
    </row>
    <row r="58" spans="2:9" ht="18.75">
      <c r="B58" s="22"/>
      <c r="C58" s="22"/>
      <c r="D58" s="22"/>
      <c r="E58" s="22"/>
      <c r="F58" s="22"/>
      <c r="G58" s="22"/>
      <c r="H58" s="22"/>
      <c r="I58" s="22"/>
    </row>
    <row r="59" spans="2:9" ht="18.75">
      <c r="B59" s="22"/>
      <c r="C59" s="22"/>
      <c r="D59" s="22"/>
      <c r="E59" s="22"/>
      <c r="F59" s="22"/>
      <c r="G59" s="22"/>
      <c r="H59" s="22"/>
      <c r="I59" s="22"/>
    </row>
    <row r="60" spans="2:9" ht="18.75">
      <c r="B60" s="22"/>
      <c r="C60" s="22"/>
      <c r="D60" s="22"/>
      <c r="E60" s="22"/>
      <c r="F60" s="22"/>
      <c r="G60" s="22"/>
      <c r="H60" s="22"/>
      <c r="I60" s="22"/>
    </row>
    <row r="61" spans="2:9" ht="18.75">
      <c r="B61" s="22"/>
      <c r="C61" s="22"/>
      <c r="D61" s="22"/>
      <c r="E61" s="22"/>
      <c r="F61" s="22"/>
      <c r="G61" s="22"/>
      <c r="H61" s="22"/>
      <c r="I61" s="22"/>
    </row>
    <row r="62" spans="2:9" ht="18.75">
      <c r="B62" s="22"/>
      <c r="C62" s="22"/>
      <c r="D62" s="22"/>
      <c r="E62" s="22"/>
      <c r="F62" s="22"/>
      <c r="G62" s="22"/>
      <c r="H62" s="22"/>
      <c r="I62" s="22"/>
    </row>
    <row r="63" spans="2:9" ht="18.75">
      <c r="B63" s="22"/>
      <c r="C63" s="22"/>
      <c r="D63" s="22"/>
      <c r="E63" s="22"/>
      <c r="F63" s="22"/>
      <c r="G63" s="22"/>
      <c r="H63" s="22"/>
      <c r="I63" s="22"/>
    </row>
    <row r="64" spans="2:9" ht="18.75">
      <c r="B64" s="22"/>
      <c r="C64" s="22"/>
      <c r="D64" s="22"/>
      <c r="E64" s="22"/>
      <c r="F64" s="22"/>
      <c r="G64" s="22"/>
      <c r="H64" s="22"/>
      <c r="I64" s="22"/>
    </row>
  </sheetData>
  <sheetProtection/>
  <printOptions horizontalCentered="1"/>
  <pageMargins left="0.25" right="0.25" top="0.54" bottom="0.75" header="0.3" footer="0.3"/>
  <pageSetup horizontalDpi="600" verticalDpi="600" orientation="landscape" scale="60" r:id="rId1"/>
  <headerFooter alignWithMargins="0">
    <oddFooter>&amp;LPlaneación Estratégica-Sección de Estadística.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55" zoomScaleNormal="55" zoomScaleSheetLayoutView="50" zoomScalePageLayoutView="0" workbookViewId="0" topLeftCell="A14">
      <selection activeCell="A1" sqref="A1:O46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7.7109375" style="1" customWidth="1"/>
    <col min="4" max="4" width="9.8515625" style="1" bestFit="1" customWidth="1"/>
    <col min="5" max="5" width="25.57421875" style="1" customWidth="1"/>
    <col min="6" max="6" width="9.8515625" style="1" bestFit="1" customWidth="1"/>
    <col min="7" max="7" width="24.57421875" style="1" customWidth="1"/>
    <col min="8" max="8" width="9.8515625" style="1" bestFit="1" customWidth="1"/>
    <col min="9" max="9" width="23.8515625" style="1" customWidth="1"/>
    <col min="10" max="10" width="9.8515625" style="1" bestFit="1" customWidth="1"/>
    <col min="11" max="11" width="25.421875" style="1" customWidth="1"/>
    <col min="12" max="12" width="9.8515625" style="1" bestFit="1" customWidth="1"/>
    <col min="13" max="13" width="26.57421875" style="1" customWidth="1"/>
    <col min="14" max="14" width="9.8515625" style="1" bestFit="1" customWidth="1"/>
    <col min="15" max="15" width="26.140625" style="1" customWidth="1"/>
    <col min="16" max="16384" width="20.7109375" style="1" customWidth="1"/>
  </cols>
  <sheetData>
    <row r="1" spans="1:15" ht="31.5">
      <c r="A1" s="137" t="s">
        <v>141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31.5">
      <c r="A2" s="137" t="s">
        <v>230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31.5">
      <c r="A3" s="137" t="s">
        <v>48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9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  <c r="O4" s="133"/>
    </row>
    <row r="5" spans="1:15" s="2" customFormat="1" ht="19.5" customHeight="1">
      <c r="A5" s="134" t="s">
        <v>35</v>
      </c>
      <c r="B5" s="134" t="s">
        <v>0</v>
      </c>
      <c r="C5" s="134"/>
      <c r="D5" s="136" t="s">
        <v>36</v>
      </c>
      <c r="E5" s="136"/>
      <c r="F5" s="136"/>
      <c r="G5" s="136"/>
      <c r="H5" s="136"/>
      <c r="I5" s="136"/>
      <c r="J5" s="136"/>
      <c r="K5" s="136"/>
      <c r="L5" s="134" t="s">
        <v>0</v>
      </c>
      <c r="M5" s="134"/>
      <c r="N5" s="134" t="s">
        <v>0</v>
      </c>
      <c r="O5" s="134"/>
    </row>
    <row r="6" spans="1:15" s="2" customFormat="1" ht="25.5" customHeight="1">
      <c r="A6" s="135" t="s">
        <v>37</v>
      </c>
      <c r="B6" s="136" t="s">
        <v>38</v>
      </c>
      <c r="C6" s="136"/>
      <c r="D6" s="136" t="s">
        <v>39</v>
      </c>
      <c r="E6" s="136"/>
      <c r="F6" s="136" t="s">
        <v>40</v>
      </c>
      <c r="G6" s="136"/>
      <c r="H6" s="136" t="s">
        <v>138</v>
      </c>
      <c r="I6" s="136"/>
      <c r="J6" s="136" t="s">
        <v>41</v>
      </c>
      <c r="K6" s="136"/>
      <c r="L6" s="136" t="s">
        <v>42</v>
      </c>
      <c r="M6" s="136"/>
      <c r="N6" s="136" t="s">
        <v>43</v>
      </c>
      <c r="O6" s="136"/>
    </row>
    <row r="7" spans="1:15" s="2" customFormat="1" ht="19.5" customHeight="1">
      <c r="A7" s="134" t="s">
        <v>44</v>
      </c>
      <c r="B7" s="134" t="s">
        <v>45</v>
      </c>
      <c r="C7" s="134" t="s">
        <v>46</v>
      </c>
      <c r="D7" s="134" t="s">
        <v>45</v>
      </c>
      <c r="E7" s="134" t="s">
        <v>46</v>
      </c>
      <c r="F7" s="134" t="s">
        <v>45</v>
      </c>
      <c r="G7" s="134" t="s">
        <v>46</v>
      </c>
      <c r="H7" s="134" t="s">
        <v>45</v>
      </c>
      <c r="I7" s="134" t="s">
        <v>46</v>
      </c>
      <c r="J7" s="134" t="s">
        <v>45</v>
      </c>
      <c r="K7" s="134" t="s">
        <v>46</v>
      </c>
      <c r="L7" s="134" t="s">
        <v>45</v>
      </c>
      <c r="M7" s="134" t="s">
        <v>46</v>
      </c>
      <c r="N7" s="134" t="s">
        <v>45</v>
      </c>
      <c r="O7" s="134" t="s">
        <v>46</v>
      </c>
    </row>
    <row r="8" spans="1:15" s="2" customFormat="1" ht="24.75" customHeight="1">
      <c r="A8" s="132" t="s">
        <v>1</v>
      </c>
      <c r="B8" s="83">
        <f aca="true" t="shared" si="0" ref="B8:M8">SUM(B9:B13)</f>
        <v>436</v>
      </c>
      <c r="C8" s="83">
        <f t="shared" si="0"/>
        <v>315901819</v>
      </c>
      <c r="D8" s="83">
        <f t="shared" si="0"/>
        <v>143</v>
      </c>
      <c r="E8" s="83">
        <f t="shared" si="0"/>
        <v>306136452</v>
      </c>
      <c r="F8" s="83">
        <f t="shared" si="0"/>
        <v>59</v>
      </c>
      <c r="G8" s="83">
        <f t="shared" si="0"/>
        <v>68841000</v>
      </c>
      <c r="H8" s="83">
        <f t="shared" si="0"/>
        <v>5</v>
      </c>
      <c r="I8" s="83">
        <f t="shared" si="0"/>
        <v>12600000</v>
      </c>
      <c r="J8" s="83">
        <f t="shared" si="0"/>
        <v>0</v>
      </c>
      <c r="K8" s="83">
        <f t="shared" si="0"/>
        <v>0</v>
      </c>
      <c r="L8" s="83">
        <f t="shared" si="0"/>
        <v>419</v>
      </c>
      <c r="M8" s="83">
        <f t="shared" si="0"/>
        <v>699459015.76</v>
      </c>
      <c r="N8" s="83">
        <f>SUM(N9:N13)</f>
        <v>1062</v>
      </c>
      <c r="O8" s="83">
        <f>SUM(O9:O13)</f>
        <v>1402938286.76</v>
      </c>
    </row>
    <row r="9" spans="1:15" ht="24.75" customHeight="1">
      <c r="A9" s="132" t="s">
        <v>2</v>
      </c>
      <c r="B9" s="83">
        <v>17</v>
      </c>
      <c r="C9" s="83">
        <v>85460100</v>
      </c>
      <c r="D9" s="83">
        <v>4</v>
      </c>
      <c r="E9" s="83">
        <v>11745000</v>
      </c>
      <c r="F9" s="83">
        <v>10</v>
      </c>
      <c r="G9" s="83">
        <v>12082000</v>
      </c>
      <c r="H9" s="83">
        <v>1</v>
      </c>
      <c r="I9" s="83">
        <v>9500000</v>
      </c>
      <c r="J9" s="83">
        <v>0</v>
      </c>
      <c r="K9" s="83">
        <v>0</v>
      </c>
      <c r="L9" s="83">
        <v>287</v>
      </c>
      <c r="M9" s="83">
        <v>516835206.76</v>
      </c>
      <c r="N9" s="83">
        <f aca="true" t="shared" si="1" ref="N9:N45">B9+D9+F9+H9+J9+L9</f>
        <v>319</v>
      </c>
      <c r="O9" s="83">
        <f aca="true" t="shared" si="2" ref="O9:O45">C9++E9+G9+I9+K9+M9</f>
        <v>635622306.76</v>
      </c>
    </row>
    <row r="10" spans="1:15" ht="24.75" customHeight="1">
      <c r="A10" s="132" t="s">
        <v>49</v>
      </c>
      <c r="B10" s="83">
        <v>53</v>
      </c>
      <c r="C10" s="83">
        <v>25549200</v>
      </c>
      <c r="D10" s="83">
        <v>19</v>
      </c>
      <c r="E10" s="83">
        <v>42650000</v>
      </c>
      <c r="F10" s="83">
        <v>2</v>
      </c>
      <c r="G10" s="83">
        <v>2600000</v>
      </c>
      <c r="H10" s="83">
        <v>0</v>
      </c>
      <c r="I10" s="83">
        <v>0</v>
      </c>
      <c r="J10" s="83">
        <v>0</v>
      </c>
      <c r="K10" s="83">
        <v>0</v>
      </c>
      <c r="L10" s="83">
        <v>44</v>
      </c>
      <c r="M10" s="83">
        <v>23679000</v>
      </c>
      <c r="N10" s="83">
        <f t="shared" si="1"/>
        <v>118</v>
      </c>
      <c r="O10" s="83">
        <f t="shared" si="2"/>
        <v>94478200</v>
      </c>
    </row>
    <row r="11" spans="1:15" ht="24.75" customHeight="1">
      <c r="A11" s="132" t="s">
        <v>5</v>
      </c>
      <c r="B11" s="83">
        <v>72</v>
      </c>
      <c r="C11" s="83">
        <v>24568000</v>
      </c>
      <c r="D11" s="83">
        <v>53</v>
      </c>
      <c r="E11" s="83">
        <v>76653420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30</v>
      </c>
      <c r="M11" s="83">
        <v>28952400</v>
      </c>
      <c r="N11" s="83">
        <f t="shared" si="1"/>
        <v>155</v>
      </c>
      <c r="O11" s="83">
        <f t="shared" si="2"/>
        <v>130173820</v>
      </c>
    </row>
    <row r="12" spans="1:15" ht="24.75" customHeight="1">
      <c r="A12" s="132" t="s">
        <v>4</v>
      </c>
      <c r="B12" s="83">
        <v>118</v>
      </c>
      <c r="C12" s="83">
        <v>77969519</v>
      </c>
      <c r="D12" s="83">
        <v>12</v>
      </c>
      <c r="E12" s="83">
        <v>7526992</v>
      </c>
      <c r="F12" s="83">
        <v>2</v>
      </c>
      <c r="G12" s="83">
        <v>2500000</v>
      </c>
      <c r="H12" s="83">
        <v>0</v>
      </c>
      <c r="I12" s="83">
        <v>0</v>
      </c>
      <c r="J12" s="83">
        <v>0</v>
      </c>
      <c r="K12" s="83">
        <v>0</v>
      </c>
      <c r="L12" s="83">
        <v>23</v>
      </c>
      <c r="M12" s="83">
        <v>41739550</v>
      </c>
      <c r="N12" s="83">
        <f t="shared" si="1"/>
        <v>155</v>
      </c>
      <c r="O12" s="83">
        <f t="shared" si="2"/>
        <v>129736061</v>
      </c>
    </row>
    <row r="13" spans="1:15" ht="24.75" customHeight="1">
      <c r="A13" s="132" t="s">
        <v>3</v>
      </c>
      <c r="B13" s="83">
        <v>176</v>
      </c>
      <c r="C13" s="83">
        <v>102355000</v>
      </c>
      <c r="D13" s="83">
        <v>55</v>
      </c>
      <c r="E13" s="83">
        <v>167561040</v>
      </c>
      <c r="F13" s="83">
        <v>45</v>
      </c>
      <c r="G13" s="83">
        <v>51659000</v>
      </c>
      <c r="H13" s="83">
        <v>4</v>
      </c>
      <c r="I13" s="83">
        <v>3100000</v>
      </c>
      <c r="J13" s="83">
        <v>0</v>
      </c>
      <c r="K13" s="83">
        <v>0</v>
      </c>
      <c r="L13" s="83">
        <v>35</v>
      </c>
      <c r="M13" s="83">
        <v>88252859</v>
      </c>
      <c r="N13" s="83">
        <f t="shared" si="1"/>
        <v>315</v>
      </c>
      <c r="O13" s="83">
        <f t="shared" si="2"/>
        <v>412927899</v>
      </c>
    </row>
    <row r="14" spans="1:15" ht="24.75" customHeight="1">
      <c r="A14" s="132" t="s">
        <v>6</v>
      </c>
      <c r="B14" s="83">
        <f aca="true" t="shared" si="3" ref="B14:M14">SUM(B15:B20)</f>
        <v>878</v>
      </c>
      <c r="C14" s="83">
        <f t="shared" si="3"/>
        <v>863315549.8299999</v>
      </c>
      <c r="D14" s="83">
        <f t="shared" si="3"/>
        <v>57</v>
      </c>
      <c r="E14" s="83">
        <f t="shared" si="3"/>
        <v>32001279</v>
      </c>
      <c r="F14" s="83">
        <f t="shared" si="3"/>
        <v>28</v>
      </c>
      <c r="G14" s="83">
        <f t="shared" si="3"/>
        <v>44340000</v>
      </c>
      <c r="H14" s="83">
        <f t="shared" si="3"/>
        <v>9</v>
      </c>
      <c r="I14" s="83">
        <f t="shared" si="3"/>
        <v>14663496</v>
      </c>
      <c r="J14" s="83">
        <f t="shared" si="3"/>
        <v>5</v>
      </c>
      <c r="K14" s="83">
        <f t="shared" si="3"/>
        <v>4065000</v>
      </c>
      <c r="L14" s="83">
        <f t="shared" si="3"/>
        <v>303</v>
      </c>
      <c r="M14" s="83">
        <f t="shared" si="3"/>
        <v>623605225.18</v>
      </c>
      <c r="N14" s="83">
        <f>SUM(N15:N20)</f>
        <v>1280</v>
      </c>
      <c r="O14" s="83">
        <f>SUM(O15:O20)</f>
        <v>1581990550.01</v>
      </c>
    </row>
    <row r="15" spans="1:15" ht="24.75" customHeight="1">
      <c r="A15" s="132" t="s">
        <v>9</v>
      </c>
      <c r="B15" s="83">
        <v>105</v>
      </c>
      <c r="C15" s="83">
        <v>47510709.91</v>
      </c>
      <c r="D15" s="83">
        <v>4</v>
      </c>
      <c r="E15" s="83">
        <v>3800000</v>
      </c>
      <c r="F15" s="83">
        <v>5</v>
      </c>
      <c r="G15" s="83">
        <v>9200000</v>
      </c>
      <c r="H15" s="83">
        <v>1</v>
      </c>
      <c r="I15" s="83">
        <v>300000</v>
      </c>
      <c r="J15" s="83">
        <v>0</v>
      </c>
      <c r="K15" s="83">
        <v>0</v>
      </c>
      <c r="L15" s="83">
        <v>27</v>
      </c>
      <c r="M15" s="83">
        <v>245575843.07999998</v>
      </c>
      <c r="N15" s="83">
        <f t="shared" si="1"/>
        <v>142</v>
      </c>
      <c r="O15" s="83">
        <f t="shared" si="2"/>
        <v>306386552.99</v>
      </c>
    </row>
    <row r="16" spans="1:15" ht="24.75" customHeight="1">
      <c r="A16" s="132" t="s">
        <v>34</v>
      </c>
      <c r="B16" s="83">
        <v>72</v>
      </c>
      <c r="C16" s="83">
        <v>294928718</v>
      </c>
      <c r="D16" s="83">
        <v>6</v>
      </c>
      <c r="E16" s="83">
        <v>3300000</v>
      </c>
      <c r="F16" s="83">
        <v>9</v>
      </c>
      <c r="G16" s="83">
        <v>18850000</v>
      </c>
      <c r="H16" s="83">
        <v>1</v>
      </c>
      <c r="I16" s="83">
        <v>700000</v>
      </c>
      <c r="J16" s="83">
        <v>1</v>
      </c>
      <c r="K16" s="83">
        <v>1000000</v>
      </c>
      <c r="L16" s="83">
        <v>38</v>
      </c>
      <c r="M16" s="83">
        <v>227985641.01</v>
      </c>
      <c r="N16" s="83">
        <f t="shared" si="1"/>
        <v>127</v>
      </c>
      <c r="O16" s="83">
        <f t="shared" si="2"/>
        <v>546764359.01</v>
      </c>
    </row>
    <row r="17" spans="1:15" ht="24.75" customHeight="1">
      <c r="A17" s="132" t="s">
        <v>11</v>
      </c>
      <c r="B17" s="83">
        <v>55</v>
      </c>
      <c r="C17" s="83">
        <v>30895000</v>
      </c>
      <c r="D17" s="83">
        <v>18</v>
      </c>
      <c r="E17" s="83">
        <v>9595000</v>
      </c>
      <c r="F17" s="83">
        <v>3</v>
      </c>
      <c r="G17" s="83">
        <v>1400000</v>
      </c>
      <c r="H17" s="83">
        <v>3</v>
      </c>
      <c r="I17" s="83">
        <v>3900000</v>
      </c>
      <c r="J17" s="83">
        <v>2</v>
      </c>
      <c r="K17" s="83">
        <v>1350000</v>
      </c>
      <c r="L17" s="83">
        <v>105</v>
      </c>
      <c r="M17" s="83">
        <v>39707831.42</v>
      </c>
      <c r="N17" s="83">
        <f t="shared" si="1"/>
        <v>186</v>
      </c>
      <c r="O17" s="83">
        <f t="shared" si="2"/>
        <v>86847831.42</v>
      </c>
    </row>
    <row r="18" spans="1:15" ht="24.75" customHeight="1">
      <c r="A18" s="132" t="s">
        <v>10</v>
      </c>
      <c r="B18" s="83">
        <v>164</v>
      </c>
      <c r="C18" s="83">
        <v>147665000</v>
      </c>
      <c r="D18" s="83">
        <v>3</v>
      </c>
      <c r="E18" s="83">
        <v>2600000</v>
      </c>
      <c r="F18" s="83">
        <v>2</v>
      </c>
      <c r="G18" s="83">
        <v>3000000</v>
      </c>
      <c r="H18" s="83">
        <v>2</v>
      </c>
      <c r="I18" s="83">
        <v>2600000</v>
      </c>
      <c r="J18" s="83">
        <v>0</v>
      </c>
      <c r="K18" s="83">
        <v>0</v>
      </c>
      <c r="L18" s="83">
        <v>84</v>
      </c>
      <c r="M18" s="83">
        <v>53120246</v>
      </c>
      <c r="N18" s="83">
        <f t="shared" si="1"/>
        <v>255</v>
      </c>
      <c r="O18" s="83">
        <f t="shared" si="2"/>
        <v>208985246</v>
      </c>
    </row>
    <row r="19" spans="1:15" ht="24.75" customHeight="1">
      <c r="A19" s="132" t="s">
        <v>89</v>
      </c>
      <c r="B19" s="83">
        <v>421</v>
      </c>
      <c r="C19" s="83">
        <v>313538674.39</v>
      </c>
      <c r="D19" s="83">
        <v>12</v>
      </c>
      <c r="E19" s="83">
        <v>8082140</v>
      </c>
      <c r="F19" s="83">
        <v>5</v>
      </c>
      <c r="G19" s="83">
        <v>7400000</v>
      </c>
      <c r="H19" s="83">
        <v>2</v>
      </c>
      <c r="I19" s="83">
        <v>7163496</v>
      </c>
      <c r="J19" s="83">
        <v>2</v>
      </c>
      <c r="K19" s="83">
        <v>1715000</v>
      </c>
      <c r="L19" s="83">
        <v>22</v>
      </c>
      <c r="M19" s="83">
        <v>36873463.67</v>
      </c>
      <c r="N19" s="83">
        <f t="shared" si="1"/>
        <v>464</v>
      </c>
      <c r="O19" s="83">
        <f t="shared" si="2"/>
        <v>374772774.06</v>
      </c>
    </row>
    <row r="20" spans="1:15" ht="24.75" customHeight="1">
      <c r="A20" s="132" t="s">
        <v>12</v>
      </c>
      <c r="B20" s="83">
        <v>61</v>
      </c>
      <c r="C20" s="83">
        <v>28777447.53</v>
      </c>
      <c r="D20" s="83">
        <v>14</v>
      </c>
      <c r="E20" s="83">
        <v>4624139</v>
      </c>
      <c r="F20" s="83">
        <v>4</v>
      </c>
      <c r="G20" s="83">
        <v>4490000</v>
      </c>
      <c r="H20" s="83">
        <v>0</v>
      </c>
      <c r="I20" s="83">
        <v>0</v>
      </c>
      <c r="J20" s="83">
        <v>0</v>
      </c>
      <c r="K20" s="83">
        <v>0</v>
      </c>
      <c r="L20" s="83">
        <v>27</v>
      </c>
      <c r="M20" s="83">
        <v>20342200</v>
      </c>
      <c r="N20" s="83">
        <f t="shared" si="1"/>
        <v>106</v>
      </c>
      <c r="O20" s="83">
        <f t="shared" si="2"/>
        <v>58233786.53</v>
      </c>
    </row>
    <row r="21" spans="1:15" ht="24.75" customHeight="1">
      <c r="A21" s="132" t="s">
        <v>13</v>
      </c>
      <c r="B21" s="83">
        <f aca="true" t="shared" si="4" ref="B21:M21">SUM(B22:B27)</f>
        <v>1535</v>
      </c>
      <c r="C21" s="83">
        <f t="shared" si="4"/>
        <v>1353340942.3200002</v>
      </c>
      <c r="D21" s="83">
        <f t="shared" si="4"/>
        <v>78</v>
      </c>
      <c r="E21" s="83">
        <f t="shared" si="4"/>
        <v>161359063</v>
      </c>
      <c r="F21" s="83">
        <f t="shared" si="4"/>
        <v>12</v>
      </c>
      <c r="G21" s="83">
        <f t="shared" si="4"/>
        <v>12680000</v>
      </c>
      <c r="H21" s="83">
        <f t="shared" si="4"/>
        <v>10</v>
      </c>
      <c r="I21" s="83">
        <f t="shared" si="4"/>
        <v>8300000</v>
      </c>
      <c r="J21" s="83">
        <f t="shared" si="4"/>
        <v>6</v>
      </c>
      <c r="K21" s="83">
        <f t="shared" si="4"/>
        <v>1450000</v>
      </c>
      <c r="L21" s="83">
        <f t="shared" si="4"/>
        <v>157</v>
      </c>
      <c r="M21" s="83">
        <f t="shared" si="4"/>
        <v>59868861.73</v>
      </c>
      <c r="N21" s="83">
        <f>SUM(N22:N27)</f>
        <v>1798</v>
      </c>
      <c r="O21" s="83">
        <f>SUM(O22:O27)</f>
        <v>1596998867.0499997</v>
      </c>
    </row>
    <row r="22" spans="1:15" ht="24.75" customHeight="1">
      <c r="A22" s="132" t="s">
        <v>19</v>
      </c>
      <c r="B22" s="83">
        <v>222</v>
      </c>
      <c r="C22" s="83">
        <v>150405000</v>
      </c>
      <c r="D22" s="83">
        <v>3</v>
      </c>
      <c r="E22" s="83">
        <v>7000000</v>
      </c>
      <c r="F22" s="83">
        <v>1</v>
      </c>
      <c r="G22" s="83">
        <v>800000</v>
      </c>
      <c r="H22" s="83">
        <v>0</v>
      </c>
      <c r="I22" s="83">
        <v>0</v>
      </c>
      <c r="J22" s="83">
        <v>0</v>
      </c>
      <c r="K22" s="83">
        <v>0</v>
      </c>
      <c r="L22" s="83">
        <v>9</v>
      </c>
      <c r="M22" s="83">
        <v>3718357.9699999997</v>
      </c>
      <c r="N22" s="83">
        <f t="shared" si="1"/>
        <v>235</v>
      </c>
      <c r="O22" s="83">
        <f t="shared" si="2"/>
        <v>161923357.97</v>
      </c>
    </row>
    <row r="23" spans="1:15" ht="24.75" customHeight="1">
      <c r="A23" s="132" t="s">
        <v>17</v>
      </c>
      <c r="B23" s="83">
        <v>536</v>
      </c>
      <c r="C23" s="83">
        <v>407267258.18</v>
      </c>
      <c r="D23" s="83">
        <v>18</v>
      </c>
      <c r="E23" s="83">
        <v>22340000</v>
      </c>
      <c r="F23" s="83">
        <v>0</v>
      </c>
      <c r="G23" s="83">
        <v>0</v>
      </c>
      <c r="H23" s="83">
        <v>1</v>
      </c>
      <c r="I23" s="83">
        <v>700000</v>
      </c>
      <c r="J23" s="83">
        <v>0</v>
      </c>
      <c r="K23" s="83">
        <v>0</v>
      </c>
      <c r="L23" s="83">
        <v>12</v>
      </c>
      <c r="M23" s="83">
        <v>4580098</v>
      </c>
      <c r="N23" s="83">
        <f t="shared" si="1"/>
        <v>567</v>
      </c>
      <c r="O23" s="83">
        <f t="shared" si="2"/>
        <v>434887356.18</v>
      </c>
    </row>
    <row r="24" spans="1:15" ht="24.75" customHeight="1">
      <c r="A24" s="132" t="s">
        <v>18</v>
      </c>
      <c r="B24" s="83">
        <v>74</v>
      </c>
      <c r="C24" s="83">
        <v>34517000</v>
      </c>
      <c r="D24" s="83">
        <v>10</v>
      </c>
      <c r="E24" s="83">
        <v>8650000</v>
      </c>
      <c r="F24" s="83">
        <v>0</v>
      </c>
      <c r="G24" s="83">
        <v>0</v>
      </c>
      <c r="H24" s="83">
        <v>6</v>
      </c>
      <c r="I24" s="83">
        <v>5300000</v>
      </c>
      <c r="J24" s="83">
        <v>1</v>
      </c>
      <c r="K24" s="83">
        <v>300000</v>
      </c>
      <c r="L24" s="83">
        <v>69</v>
      </c>
      <c r="M24" s="83">
        <v>24115766.759999998</v>
      </c>
      <c r="N24" s="83">
        <f t="shared" si="1"/>
        <v>160</v>
      </c>
      <c r="O24" s="83">
        <f t="shared" si="2"/>
        <v>72882766.75999999</v>
      </c>
    </row>
    <row r="25" spans="1:15" ht="24.75" customHeight="1">
      <c r="A25" s="132" t="s">
        <v>64</v>
      </c>
      <c r="B25" s="83">
        <v>83</v>
      </c>
      <c r="C25" s="83">
        <v>60299600</v>
      </c>
      <c r="D25" s="83">
        <v>28</v>
      </c>
      <c r="E25" s="83">
        <v>79044361</v>
      </c>
      <c r="F25" s="83">
        <v>2</v>
      </c>
      <c r="G25" s="83">
        <v>2400000</v>
      </c>
      <c r="H25" s="83">
        <v>0</v>
      </c>
      <c r="I25" s="83">
        <v>0</v>
      </c>
      <c r="J25" s="83">
        <v>3</v>
      </c>
      <c r="K25" s="83">
        <v>650000</v>
      </c>
      <c r="L25" s="83">
        <v>20</v>
      </c>
      <c r="M25" s="83">
        <v>4017500</v>
      </c>
      <c r="N25" s="83">
        <f t="shared" si="1"/>
        <v>136</v>
      </c>
      <c r="O25" s="83">
        <f t="shared" si="2"/>
        <v>146411461</v>
      </c>
    </row>
    <row r="26" spans="1:15" ht="24.75" customHeight="1">
      <c r="A26" s="132" t="s">
        <v>16</v>
      </c>
      <c r="B26" s="83">
        <v>337</v>
      </c>
      <c r="C26" s="83">
        <v>239680016</v>
      </c>
      <c r="D26" s="83">
        <v>6</v>
      </c>
      <c r="E26" s="83">
        <v>8835500</v>
      </c>
      <c r="F26" s="83">
        <v>4</v>
      </c>
      <c r="G26" s="83">
        <v>5450000</v>
      </c>
      <c r="H26" s="83">
        <v>1</v>
      </c>
      <c r="I26" s="83">
        <v>700000</v>
      </c>
      <c r="J26" s="83">
        <v>1</v>
      </c>
      <c r="K26" s="83">
        <v>300000</v>
      </c>
      <c r="L26" s="83">
        <v>24</v>
      </c>
      <c r="M26" s="83">
        <v>9348571</v>
      </c>
      <c r="N26" s="83">
        <f t="shared" si="1"/>
        <v>373</v>
      </c>
      <c r="O26" s="83">
        <f t="shared" si="2"/>
        <v>264314087</v>
      </c>
    </row>
    <row r="27" spans="1:15" ht="24.75" customHeight="1">
      <c r="A27" s="132" t="s">
        <v>14</v>
      </c>
      <c r="B27" s="83">
        <v>283</v>
      </c>
      <c r="C27" s="83">
        <v>461172068.14</v>
      </c>
      <c r="D27" s="83">
        <v>13</v>
      </c>
      <c r="E27" s="83">
        <v>35489202</v>
      </c>
      <c r="F27" s="83">
        <v>5</v>
      </c>
      <c r="G27" s="83">
        <v>4030000</v>
      </c>
      <c r="H27" s="83">
        <v>2</v>
      </c>
      <c r="I27" s="83">
        <v>1600000</v>
      </c>
      <c r="J27" s="83">
        <v>1</v>
      </c>
      <c r="K27" s="83">
        <v>200000</v>
      </c>
      <c r="L27" s="83">
        <v>23</v>
      </c>
      <c r="M27" s="83">
        <v>14088568</v>
      </c>
      <c r="N27" s="83">
        <f t="shared" si="1"/>
        <v>327</v>
      </c>
      <c r="O27" s="83">
        <f t="shared" si="2"/>
        <v>516579838.14</v>
      </c>
    </row>
    <row r="28" spans="1:15" ht="24.75" customHeight="1">
      <c r="A28" s="132" t="s">
        <v>21</v>
      </c>
      <c r="B28" s="83">
        <f aca="true" t="shared" si="5" ref="B28:M28">SUM(B29:B33)</f>
        <v>966</v>
      </c>
      <c r="C28" s="83">
        <f t="shared" si="5"/>
        <v>1438585520.0700002</v>
      </c>
      <c r="D28" s="83">
        <f t="shared" si="5"/>
        <v>53</v>
      </c>
      <c r="E28" s="83">
        <f t="shared" si="5"/>
        <v>127380517</v>
      </c>
      <c r="F28" s="83">
        <f t="shared" si="5"/>
        <v>115</v>
      </c>
      <c r="G28" s="83">
        <f t="shared" si="5"/>
        <v>182184500</v>
      </c>
      <c r="H28" s="83">
        <f t="shared" si="5"/>
        <v>1</v>
      </c>
      <c r="I28" s="83">
        <f t="shared" si="5"/>
        <v>800000</v>
      </c>
      <c r="J28" s="83">
        <f t="shared" si="5"/>
        <v>1</v>
      </c>
      <c r="K28" s="83">
        <f t="shared" si="5"/>
        <v>750000</v>
      </c>
      <c r="L28" s="83">
        <f t="shared" si="5"/>
        <v>112</v>
      </c>
      <c r="M28" s="83">
        <f t="shared" si="5"/>
        <v>84597866.89</v>
      </c>
      <c r="N28" s="83">
        <f>SUM(N29:N33)</f>
        <v>1248</v>
      </c>
      <c r="O28" s="83">
        <f>SUM(O29:O33)</f>
        <v>1834298403.96</v>
      </c>
    </row>
    <row r="29" spans="1:15" ht="24.75" customHeight="1">
      <c r="A29" s="132" t="s">
        <v>27</v>
      </c>
      <c r="B29" s="83">
        <v>76</v>
      </c>
      <c r="C29" s="83">
        <v>235229020.12</v>
      </c>
      <c r="D29" s="83">
        <v>11</v>
      </c>
      <c r="E29" s="83">
        <v>15550000</v>
      </c>
      <c r="F29" s="83">
        <v>25</v>
      </c>
      <c r="G29" s="83">
        <v>19028500</v>
      </c>
      <c r="H29" s="83">
        <v>1</v>
      </c>
      <c r="I29" s="83">
        <v>800000</v>
      </c>
      <c r="J29" s="83">
        <v>0</v>
      </c>
      <c r="K29" s="83">
        <v>0</v>
      </c>
      <c r="L29" s="83">
        <v>42</v>
      </c>
      <c r="M29" s="83">
        <v>46902815.75</v>
      </c>
      <c r="N29" s="83">
        <f t="shared" si="1"/>
        <v>155</v>
      </c>
      <c r="O29" s="83">
        <f t="shared" si="2"/>
        <v>317510335.87</v>
      </c>
    </row>
    <row r="30" spans="1:15" ht="24.75" customHeight="1">
      <c r="A30" s="132" t="s">
        <v>26</v>
      </c>
      <c r="B30" s="83">
        <v>90</v>
      </c>
      <c r="C30" s="83">
        <v>108884720</v>
      </c>
      <c r="D30" s="83">
        <v>13</v>
      </c>
      <c r="E30" s="83">
        <v>60835000</v>
      </c>
      <c r="F30" s="83">
        <v>62</v>
      </c>
      <c r="G30" s="83">
        <v>100728000</v>
      </c>
      <c r="H30" s="83">
        <v>0</v>
      </c>
      <c r="I30" s="83">
        <v>0</v>
      </c>
      <c r="J30" s="83">
        <v>1</v>
      </c>
      <c r="K30" s="83">
        <v>750000</v>
      </c>
      <c r="L30" s="83">
        <v>24</v>
      </c>
      <c r="M30" s="83">
        <v>14708962</v>
      </c>
      <c r="N30" s="83">
        <f t="shared" si="1"/>
        <v>190</v>
      </c>
      <c r="O30" s="83">
        <f t="shared" si="2"/>
        <v>285906682</v>
      </c>
    </row>
    <row r="31" spans="1:15" ht="24.75" customHeight="1">
      <c r="A31" s="132" t="s">
        <v>31</v>
      </c>
      <c r="B31" s="83">
        <v>29</v>
      </c>
      <c r="C31" s="83">
        <v>24615368</v>
      </c>
      <c r="D31" s="83">
        <v>18</v>
      </c>
      <c r="E31" s="83">
        <v>26296517</v>
      </c>
      <c r="F31" s="83">
        <v>3</v>
      </c>
      <c r="G31" s="83">
        <v>27150000</v>
      </c>
      <c r="H31" s="83">
        <v>0</v>
      </c>
      <c r="I31" s="83">
        <v>0</v>
      </c>
      <c r="J31" s="83">
        <v>0</v>
      </c>
      <c r="K31" s="83">
        <v>0</v>
      </c>
      <c r="L31" s="83">
        <v>4</v>
      </c>
      <c r="M31" s="83">
        <v>2260024</v>
      </c>
      <c r="N31" s="83">
        <f t="shared" si="1"/>
        <v>54</v>
      </c>
      <c r="O31" s="83">
        <f t="shared" si="2"/>
        <v>80321909</v>
      </c>
    </row>
    <row r="32" spans="1:15" ht="24.75" customHeight="1">
      <c r="A32" s="132" t="s">
        <v>24</v>
      </c>
      <c r="B32" s="83">
        <v>385</v>
      </c>
      <c r="C32" s="83">
        <v>567089068.95</v>
      </c>
      <c r="D32" s="83">
        <v>1</v>
      </c>
      <c r="E32" s="83">
        <v>1000000</v>
      </c>
      <c r="F32" s="83">
        <v>1</v>
      </c>
      <c r="G32" s="83">
        <v>250000</v>
      </c>
      <c r="H32" s="83">
        <v>0</v>
      </c>
      <c r="I32" s="83">
        <v>0</v>
      </c>
      <c r="J32" s="83">
        <v>0</v>
      </c>
      <c r="K32" s="83">
        <v>0</v>
      </c>
      <c r="L32" s="83">
        <v>8</v>
      </c>
      <c r="M32" s="83">
        <v>3828200</v>
      </c>
      <c r="N32" s="83">
        <f t="shared" si="1"/>
        <v>395</v>
      </c>
      <c r="O32" s="83">
        <f t="shared" si="2"/>
        <v>572167268.95</v>
      </c>
    </row>
    <row r="33" spans="1:15" ht="24.75" customHeight="1">
      <c r="A33" s="132" t="s">
        <v>22</v>
      </c>
      <c r="B33" s="83">
        <v>386</v>
      </c>
      <c r="C33" s="83">
        <v>502767343</v>
      </c>
      <c r="D33" s="83">
        <v>10</v>
      </c>
      <c r="E33" s="83">
        <v>23699000</v>
      </c>
      <c r="F33" s="83">
        <v>24</v>
      </c>
      <c r="G33" s="83">
        <v>35028000</v>
      </c>
      <c r="H33" s="83">
        <v>0</v>
      </c>
      <c r="I33" s="83">
        <v>0</v>
      </c>
      <c r="J33" s="83">
        <v>0</v>
      </c>
      <c r="K33" s="83">
        <v>0</v>
      </c>
      <c r="L33" s="83">
        <v>34</v>
      </c>
      <c r="M33" s="83">
        <v>16897865.14</v>
      </c>
      <c r="N33" s="83">
        <f t="shared" si="1"/>
        <v>454</v>
      </c>
      <c r="O33" s="83">
        <f t="shared" si="2"/>
        <v>578392208.14</v>
      </c>
    </row>
    <row r="34" spans="1:15" ht="24.75" customHeight="1">
      <c r="A34" s="132" t="s">
        <v>28</v>
      </c>
      <c r="B34" s="83">
        <f aca="true" t="shared" si="6" ref="B34:M34">SUM(B35:B39)</f>
        <v>753</v>
      </c>
      <c r="C34" s="83">
        <f t="shared" si="6"/>
        <v>768155401.91</v>
      </c>
      <c r="D34" s="83">
        <f t="shared" si="6"/>
        <v>196</v>
      </c>
      <c r="E34" s="83">
        <f t="shared" si="6"/>
        <v>146921403</v>
      </c>
      <c r="F34" s="83">
        <f t="shared" si="6"/>
        <v>30</v>
      </c>
      <c r="G34" s="83">
        <f t="shared" si="6"/>
        <v>33980000</v>
      </c>
      <c r="H34" s="83">
        <f t="shared" si="6"/>
        <v>4</v>
      </c>
      <c r="I34" s="83">
        <f t="shared" si="6"/>
        <v>3840000</v>
      </c>
      <c r="J34" s="83">
        <f t="shared" si="6"/>
        <v>8</v>
      </c>
      <c r="K34" s="83">
        <f t="shared" si="6"/>
        <v>9562200</v>
      </c>
      <c r="L34" s="83">
        <f t="shared" si="6"/>
        <v>175</v>
      </c>
      <c r="M34" s="83">
        <f t="shared" si="6"/>
        <v>119144710.00999999</v>
      </c>
      <c r="N34" s="83">
        <f>SUM(N35:N39)</f>
        <v>1166</v>
      </c>
      <c r="O34" s="83">
        <f>SUM(O35:O39)</f>
        <v>1081603714.92</v>
      </c>
    </row>
    <row r="35" spans="1:15" ht="24.75" customHeight="1">
      <c r="A35" s="132" t="s">
        <v>29</v>
      </c>
      <c r="B35" s="83">
        <v>72</v>
      </c>
      <c r="C35" s="83">
        <v>60278464</v>
      </c>
      <c r="D35" s="83">
        <v>69</v>
      </c>
      <c r="E35" s="83">
        <v>58170200</v>
      </c>
      <c r="F35" s="83">
        <v>2</v>
      </c>
      <c r="G35" s="83">
        <v>6000000</v>
      </c>
      <c r="H35" s="83">
        <v>1</v>
      </c>
      <c r="I35" s="83">
        <v>400000</v>
      </c>
      <c r="J35" s="83">
        <v>1</v>
      </c>
      <c r="K35" s="83">
        <v>107200</v>
      </c>
      <c r="L35" s="83">
        <v>17</v>
      </c>
      <c r="M35" s="83">
        <v>28050473</v>
      </c>
      <c r="N35" s="83">
        <f t="shared" si="1"/>
        <v>162</v>
      </c>
      <c r="O35" s="83">
        <f t="shared" si="2"/>
        <v>153006337</v>
      </c>
    </row>
    <row r="36" spans="1:15" ht="24.75" customHeight="1">
      <c r="A36" s="132" t="s">
        <v>50</v>
      </c>
      <c r="B36" s="83">
        <v>312</v>
      </c>
      <c r="C36" s="83">
        <v>244716523.91</v>
      </c>
      <c r="D36" s="83">
        <v>22</v>
      </c>
      <c r="E36" s="83">
        <v>10035000</v>
      </c>
      <c r="F36" s="83">
        <v>3</v>
      </c>
      <c r="G36" s="83">
        <v>2500000</v>
      </c>
      <c r="H36" s="83">
        <v>0</v>
      </c>
      <c r="I36" s="83">
        <v>0</v>
      </c>
      <c r="J36" s="83">
        <v>1</v>
      </c>
      <c r="K36" s="83">
        <v>200000</v>
      </c>
      <c r="L36" s="83">
        <v>16</v>
      </c>
      <c r="M36" s="83">
        <v>15647000</v>
      </c>
      <c r="N36" s="83">
        <f t="shared" si="1"/>
        <v>354</v>
      </c>
      <c r="O36" s="83">
        <f t="shared" si="2"/>
        <v>273098523.90999997</v>
      </c>
    </row>
    <row r="37" spans="1:15" ht="24.75" customHeight="1">
      <c r="A37" s="132" t="s">
        <v>32</v>
      </c>
      <c r="B37" s="83">
        <v>73</v>
      </c>
      <c r="C37" s="83">
        <v>26587000</v>
      </c>
      <c r="D37" s="83">
        <v>73</v>
      </c>
      <c r="E37" s="83">
        <v>58321203</v>
      </c>
      <c r="F37" s="83">
        <v>20</v>
      </c>
      <c r="G37" s="83">
        <v>13780000</v>
      </c>
      <c r="H37" s="83">
        <v>2</v>
      </c>
      <c r="I37" s="83">
        <v>2600000</v>
      </c>
      <c r="J37" s="83">
        <v>3</v>
      </c>
      <c r="K37" s="83">
        <v>855000</v>
      </c>
      <c r="L37" s="83">
        <v>116</v>
      </c>
      <c r="M37" s="83">
        <v>63551175.57</v>
      </c>
      <c r="N37" s="83">
        <f t="shared" si="1"/>
        <v>287</v>
      </c>
      <c r="O37" s="83">
        <f t="shared" si="2"/>
        <v>165694378.57</v>
      </c>
    </row>
    <row r="38" spans="1:15" ht="24.75" customHeight="1">
      <c r="A38" s="132" t="s">
        <v>90</v>
      </c>
      <c r="B38" s="83">
        <v>165</v>
      </c>
      <c r="C38" s="83">
        <v>356594232</v>
      </c>
      <c r="D38" s="83">
        <v>5</v>
      </c>
      <c r="E38" s="83">
        <v>1400000</v>
      </c>
      <c r="F38" s="83">
        <v>2</v>
      </c>
      <c r="G38" s="83">
        <v>7500000</v>
      </c>
      <c r="H38" s="83">
        <v>0</v>
      </c>
      <c r="I38" s="83">
        <v>0</v>
      </c>
      <c r="J38" s="83">
        <v>2</v>
      </c>
      <c r="K38" s="83">
        <v>8200000</v>
      </c>
      <c r="L38" s="83">
        <v>14</v>
      </c>
      <c r="M38" s="83">
        <v>8604206.440000001</v>
      </c>
      <c r="N38" s="83">
        <f t="shared" si="1"/>
        <v>188</v>
      </c>
      <c r="O38" s="83">
        <f t="shared" si="2"/>
        <v>382298438.44</v>
      </c>
    </row>
    <row r="39" spans="1:15" ht="24.75" customHeight="1">
      <c r="A39" s="132" t="s">
        <v>30</v>
      </c>
      <c r="B39" s="83">
        <v>131</v>
      </c>
      <c r="C39" s="83">
        <v>79979182</v>
      </c>
      <c r="D39" s="83">
        <v>27</v>
      </c>
      <c r="E39" s="83">
        <v>18995000</v>
      </c>
      <c r="F39" s="83">
        <v>3</v>
      </c>
      <c r="G39" s="83">
        <v>4200000</v>
      </c>
      <c r="H39" s="83">
        <v>1</v>
      </c>
      <c r="I39" s="83">
        <v>840000</v>
      </c>
      <c r="J39" s="83">
        <v>1</v>
      </c>
      <c r="K39" s="83">
        <v>200000</v>
      </c>
      <c r="L39" s="83">
        <v>12</v>
      </c>
      <c r="M39" s="83">
        <v>3291855</v>
      </c>
      <c r="N39" s="83">
        <f t="shared" si="1"/>
        <v>175</v>
      </c>
      <c r="O39" s="83">
        <f t="shared" si="2"/>
        <v>107506037</v>
      </c>
    </row>
    <row r="40" spans="1:15" ht="24.75" customHeight="1">
      <c r="A40" s="132" t="s">
        <v>47</v>
      </c>
      <c r="B40" s="83">
        <f aca="true" t="shared" si="7" ref="B40:M40">SUM(B41:B45)</f>
        <v>562</v>
      </c>
      <c r="C40" s="83">
        <f t="shared" si="7"/>
        <v>817412618.9000001</v>
      </c>
      <c r="D40" s="83">
        <f t="shared" si="7"/>
        <v>31</v>
      </c>
      <c r="E40" s="83">
        <f t="shared" si="7"/>
        <v>60440000</v>
      </c>
      <c r="F40" s="83">
        <f t="shared" si="7"/>
        <v>30</v>
      </c>
      <c r="G40" s="83">
        <f t="shared" si="7"/>
        <v>29924137</v>
      </c>
      <c r="H40" s="83">
        <f t="shared" si="7"/>
        <v>7</v>
      </c>
      <c r="I40" s="83">
        <f t="shared" si="7"/>
        <v>8530000</v>
      </c>
      <c r="J40" s="83">
        <f t="shared" si="7"/>
        <v>1</v>
      </c>
      <c r="K40" s="83">
        <f t="shared" si="7"/>
        <v>1200000</v>
      </c>
      <c r="L40" s="83">
        <f t="shared" si="7"/>
        <v>104</v>
      </c>
      <c r="M40" s="83">
        <f t="shared" si="7"/>
        <v>61906853.21</v>
      </c>
      <c r="N40" s="83">
        <f>SUM(N41:N45)</f>
        <v>735</v>
      </c>
      <c r="O40" s="83">
        <f>SUM(O41:O45)</f>
        <v>979413609.1100001</v>
      </c>
    </row>
    <row r="41" spans="1:15" ht="24.75" customHeight="1">
      <c r="A41" s="132" t="s">
        <v>8</v>
      </c>
      <c r="B41" s="83">
        <v>125</v>
      </c>
      <c r="C41" s="83">
        <v>338780512.90000004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9</v>
      </c>
      <c r="M41" s="83">
        <v>3609300</v>
      </c>
      <c r="N41" s="83">
        <f t="shared" si="1"/>
        <v>134</v>
      </c>
      <c r="O41" s="83">
        <f t="shared" si="2"/>
        <v>342389812.90000004</v>
      </c>
    </row>
    <row r="42" spans="1:15" ht="24.75" customHeight="1">
      <c r="A42" s="132" t="s">
        <v>23</v>
      </c>
      <c r="B42" s="83">
        <v>98</v>
      </c>
      <c r="C42" s="83">
        <v>140179327</v>
      </c>
      <c r="D42" s="83">
        <v>9</v>
      </c>
      <c r="E42" s="83">
        <v>10410000</v>
      </c>
      <c r="F42" s="83">
        <v>5</v>
      </c>
      <c r="G42" s="83">
        <v>10335000</v>
      </c>
      <c r="H42" s="83">
        <v>3</v>
      </c>
      <c r="I42" s="83">
        <v>3530000</v>
      </c>
      <c r="J42" s="83">
        <v>1</v>
      </c>
      <c r="K42" s="83">
        <v>1200000</v>
      </c>
      <c r="L42" s="83">
        <v>15</v>
      </c>
      <c r="M42" s="83">
        <v>12074460</v>
      </c>
      <c r="N42" s="83">
        <f t="shared" si="1"/>
        <v>131</v>
      </c>
      <c r="O42" s="83">
        <f t="shared" si="2"/>
        <v>177728787</v>
      </c>
    </row>
    <row r="43" spans="1:15" ht="24.75" customHeight="1">
      <c r="A43" s="132" t="s">
        <v>65</v>
      </c>
      <c r="B43" s="83">
        <v>70</v>
      </c>
      <c r="C43" s="83">
        <v>27976904</v>
      </c>
      <c r="D43" s="83">
        <v>0</v>
      </c>
      <c r="E43" s="83">
        <v>0</v>
      </c>
      <c r="F43" s="83">
        <v>6</v>
      </c>
      <c r="G43" s="83">
        <v>5400000</v>
      </c>
      <c r="H43" s="83">
        <v>2</v>
      </c>
      <c r="I43" s="83">
        <v>2800000</v>
      </c>
      <c r="J43" s="83">
        <v>0</v>
      </c>
      <c r="K43" s="83">
        <v>0</v>
      </c>
      <c r="L43" s="83">
        <v>32</v>
      </c>
      <c r="M43" s="83">
        <v>15775445</v>
      </c>
      <c r="N43" s="83">
        <f t="shared" si="1"/>
        <v>110</v>
      </c>
      <c r="O43" s="83">
        <f t="shared" si="2"/>
        <v>51952349</v>
      </c>
    </row>
    <row r="44" spans="1:15" ht="24.75" customHeight="1">
      <c r="A44" s="132" t="s">
        <v>25</v>
      </c>
      <c r="B44" s="83">
        <v>75</v>
      </c>
      <c r="C44" s="83">
        <v>133659135</v>
      </c>
      <c r="D44" s="83">
        <v>4</v>
      </c>
      <c r="E44" s="83">
        <v>2375000</v>
      </c>
      <c r="F44" s="83">
        <v>18</v>
      </c>
      <c r="G44" s="83">
        <v>13189137</v>
      </c>
      <c r="H44" s="83">
        <v>0</v>
      </c>
      <c r="I44" s="83">
        <v>0</v>
      </c>
      <c r="J44" s="83">
        <v>0</v>
      </c>
      <c r="K44" s="83">
        <v>0</v>
      </c>
      <c r="L44" s="83">
        <v>36</v>
      </c>
      <c r="M44" s="83">
        <v>21697852</v>
      </c>
      <c r="N44" s="83">
        <f t="shared" si="1"/>
        <v>133</v>
      </c>
      <c r="O44" s="83">
        <f t="shared" si="2"/>
        <v>170921124</v>
      </c>
    </row>
    <row r="45" spans="1:15" ht="24.75" customHeight="1">
      <c r="A45" s="132" t="s">
        <v>15</v>
      </c>
      <c r="B45" s="83">
        <v>194</v>
      </c>
      <c r="C45" s="83">
        <v>176816740</v>
      </c>
      <c r="D45" s="83">
        <v>18</v>
      </c>
      <c r="E45" s="83">
        <v>47655000</v>
      </c>
      <c r="F45" s="83">
        <v>1</v>
      </c>
      <c r="G45" s="83">
        <v>1000000</v>
      </c>
      <c r="H45" s="83">
        <v>2</v>
      </c>
      <c r="I45" s="83">
        <v>2200000</v>
      </c>
      <c r="J45" s="83">
        <v>0</v>
      </c>
      <c r="K45" s="83">
        <v>0</v>
      </c>
      <c r="L45" s="83">
        <v>12</v>
      </c>
      <c r="M45" s="83">
        <v>8749796.21</v>
      </c>
      <c r="N45" s="83">
        <f t="shared" si="1"/>
        <v>227</v>
      </c>
      <c r="O45" s="83">
        <f t="shared" si="2"/>
        <v>236421536.21</v>
      </c>
    </row>
    <row r="46" spans="1:15" ht="24.75" customHeight="1">
      <c r="A46" s="132" t="s">
        <v>91</v>
      </c>
      <c r="B46" s="83">
        <f aca="true" t="shared" si="8" ref="B46:O46">B8+B14+B21+B28+B34+B40</f>
        <v>5130</v>
      </c>
      <c r="C46" s="83">
        <f t="shared" si="8"/>
        <v>5556711852.030001</v>
      </c>
      <c r="D46" s="83">
        <f t="shared" si="8"/>
        <v>558</v>
      </c>
      <c r="E46" s="83">
        <f t="shared" si="8"/>
        <v>834238714</v>
      </c>
      <c r="F46" s="83">
        <f t="shared" si="8"/>
        <v>274</v>
      </c>
      <c r="G46" s="83">
        <f t="shared" si="8"/>
        <v>371949637</v>
      </c>
      <c r="H46" s="83">
        <f t="shared" si="8"/>
        <v>36</v>
      </c>
      <c r="I46" s="83">
        <f t="shared" si="8"/>
        <v>48733496</v>
      </c>
      <c r="J46" s="83">
        <f t="shared" si="8"/>
        <v>21</v>
      </c>
      <c r="K46" s="83">
        <f t="shared" si="8"/>
        <v>17027200</v>
      </c>
      <c r="L46" s="83">
        <f t="shared" si="8"/>
        <v>1270</v>
      </c>
      <c r="M46" s="83">
        <f t="shared" si="8"/>
        <v>1648582532.7800002</v>
      </c>
      <c r="N46" s="83">
        <f t="shared" si="8"/>
        <v>7289</v>
      </c>
      <c r="O46" s="83">
        <f t="shared" si="8"/>
        <v>8477243431.809999</v>
      </c>
    </row>
    <row r="48" ht="23.25"/>
    <row r="49" spans="2:15" ht="19.5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</sheetData>
  <sheetProtection/>
  <printOptions horizontalCentered="1" verticalCentered="1"/>
  <pageMargins left="0.5905511811023623" right="0.5905511811023623" top="0.42" bottom="0.55" header="0.31496062992125984" footer="0.31496062992125984"/>
  <pageSetup fitToHeight="1" fitToWidth="1" horizontalDpi="600" verticalDpi="600" orientation="landscape" paperSize="9" scale="45" r:id="rId1"/>
  <headerFooter alignWithMargins="0">
    <oddFooter>&amp;LPlaneación Estratégica - Sección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zoomScale="55" zoomScaleNormal="55" zoomScaleSheetLayoutView="50" zoomScalePageLayoutView="0" workbookViewId="0" topLeftCell="A1">
      <selection activeCell="A1" sqref="A1:I61"/>
    </sheetView>
  </sheetViews>
  <sheetFormatPr defaultColWidth="11.421875" defaultRowHeight="30" customHeight="1"/>
  <cols>
    <col min="1" max="1" width="50.57421875" style="15" bestFit="1" customWidth="1"/>
    <col min="2" max="2" width="24.57421875" style="15" customWidth="1"/>
    <col min="3" max="3" width="19.57421875" style="15" bestFit="1" customWidth="1"/>
    <col min="4" max="4" width="18.57421875" style="15" bestFit="1" customWidth="1"/>
    <col min="5" max="5" width="24.57421875" style="15" bestFit="1" customWidth="1"/>
    <col min="6" max="6" width="19.57421875" style="15" bestFit="1" customWidth="1"/>
    <col min="7" max="7" width="18.00390625" style="15" bestFit="1" customWidth="1"/>
    <col min="8" max="8" width="15.7109375" style="15" bestFit="1" customWidth="1"/>
    <col min="9" max="9" width="19.57421875" style="15" bestFit="1" customWidth="1"/>
    <col min="10" max="10" width="23.140625" style="30" bestFit="1" customWidth="1"/>
    <col min="11" max="11" width="27.7109375" style="31" bestFit="1" customWidth="1"/>
    <col min="12" max="12" width="26.421875" style="15" bestFit="1" customWidth="1"/>
    <col min="13" max="13" width="13.421875" style="15" bestFit="1" customWidth="1"/>
    <col min="14" max="14" width="17.7109375" style="15" bestFit="1" customWidth="1"/>
    <col min="15" max="15" width="27.00390625" style="15" bestFit="1" customWidth="1"/>
    <col min="16" max="16" width="13.421875" style="15" bestFit="1" customWidth="1"/>
    <col min="17" max="17" width="17.7109375" style="15" bestFit="1" customWidth="1"/>
    <col min="18" max="18" width="3.8515625" style="15" bestFit="1" customWidth="1"/>
    <col min="19" max="19" width="11.421875" style="15" customWidth="1"/>
    <col min="20" max="20" width="3.8515625" style="15" bestFit="1" customWidth="1"/>
    <col min="21" max="16384" width="11.421875" style="15" customWidth="1"/>
  </cols>
  <sheetData>
    <row r="1" spans="1:11" s="14" customFormat="1" ht="30" customHeight="1">
      <c r="A1" s="148" t="s">
        <v>212</v>
      </c>
      <c r="B1" s="148"/>
      <c r="C1" s="148"/>
      <c r="D1" s="148"/>
      <c r="E1" s="148"/>
      <c r="F1" s="148"/>
      <c r="G1" s="148"/>
      <c r="H1" s="148"/>
      <c r="I1" s="148"/>
      <c r="J1" s="28"/>
      <c r="K1" s="29"/>
    </row>
    <row r="2" spans="1:11" s="14" customFormat="1" ht="30" customHeight="1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28"/>
      <c r="K2" s="29"/>
    </row>
    <row r="3" spans="1:9" ht="30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30" customHeight="1">
      <c r="A4" s="147" t="s">
        <v>106</v>
      </c>
      <c r="B4" s="147" t="s">
        <v>107</v>
      </c>
      <c r="C4" s="147"/>
      <c r="D4" s="147" t="s">
        <v>53</v>
      </c>
      <c r="E4" s="147"/>
      <c r="F4" s="147"/>
      <c r="G4" s="147"/>
      <c r="H4" s="136" t="s">
        <v>79</v>
      </c>
      <c r="I4" s="136"/>
    </row>
    <row r="5" spans="1:9" ht="30" customHeight="1">
      <c r="A5" s="147"/>
      <c r="B5" s="134" t="s">
        <v>58</v>
      </c>
      <c r="C5" s="134" t="s">
        <v>108</v>
      </c>
      <c r="D5" s="147" t="s">
        <v>61</v>
      </c>
      <c r="E5" s="134" t="s">
        <v>58</v>
      </c>
      <c r="F5" s="134" t="s">
        <v>108</v>
      </c>
      <c r="G5" s="134" t="s">
        <v>59</v>
      </c>
      <c r="H5" s="134" t="s">
        <v>58</v>
      </c>
      <c r="I5" s="134" t="s">
        <v>108</v>
      </c>
    </row>
    <row r="6" spans="1:9" ht="30" customHeight="1">
      <c r="A6" s="147"/>
      <c r="B6" s="138" t="s">
        <v>109</v>
      </c>
      <c r="C6" s="138" t="s">
        <v>110</v>
      </c>
      <c r="D6" s="147"/>
      <c r="E6" s="138" t="s">
        <v>109</v>
      </c>
      <c r="F6" s="138" t="s">
        <v>110</v>
      </c>
      <c r="G6" s="138" t="s">
        <v>111</v>
      </c>
      <c r="H6" s="138" t="s">
        <v>109</v>
      </c>
      <c r="I6" s="138" t="s">
        <v>110</v>
      </c>
    </row>
    <row r="7" spans="1:9" ht="30" customHeight="1">
      <c r="A7" s="132" t="s">
        <v>112</v>
      </c>
      <c r="B7" s="139"/>
      <c r="C7" s="139"/>
      <c r="D7" s="139"/>
      <c r="E7" s="139"/>
      <c r="F7" s="139"/>
      <c r="G7" s="139"/>
      <c r="H7" s="139"/>
      <c r="I7" s="139"/>
    </row>
    <row r="8" spans="1:9" ht="30" customHeight="1">
      <c r="A8" s="132" t="s">
        <v>113</v>
      </c>
      <c r="B8" s="140">
        <v>1658889300</v>
      </c>
      <c r="C8" s="140">
        <v>279256</v>
      </c>
      <c r="D8" s="140">
        <v>2273</v>
      </c>
      <c r="E8" s="140">
        <v>1459579119</v>
      </c>
      <c r="F8" s="140">
        <v>227526</v>
      </c>
      <c r="G8" s="140">
        <v>2283</v>
      </c>
      <c r="H8" s="141">
        <f>+E8/B8*100</f>
        <v>87.985323613818</v>
      </c>
      <c r="I8" s="141">
        <f>+F8/C8*100</f>
        <v>81.47577849714956</v>
      </c>
    </row>
    <row r="9" spans="1:9" ht="30" customHeight="1">
      <c r="A9" s="132" t="s">
        <v>196</v>
      </c>
      <c r="B9" s="140">
        <v>401466625</v>
      </c>
      <c r="C9" s="140">
        <v>0</v>
      </c>
      <c r="D9" s="140">
        <v>64</v>
      </c>
      <c r="E9" s="140">
        <v>565921940</v>
      </c>
      <c r="F9" s="140">
        <v>0</v>
      </c>
      <c r="G9" s="140">
        <v>64</v>
      </c>
      <c r="H9" s="141">
        <f aca="true" t="shared" si="0" ref="H9:H35">+E9/B9*100</f>
        <v>140.9636330292711</v>
      </c>
      <c r="I9" s="141">
        <v>0</v>
      </c>
    </row>
    <row r="10" spans="1:9" ht="30" customHeight="1">
      <c r="A10" s="132" t="s">
        <v>116</v>
      </c>
      <c r="B10" s="140">
        <v>173165725</v>
      </c>
      <c r="C10" s="140">
        <v>26590</v>
      </c>
      <c r="D10" s="140">
        <v>271</v>
      </c>
      <c r="E10" s="140">
        <v>125623738</v>
      </c>
      <c r="F10" s="140">
        <v>25833</v>
      </c>
      <c r="G10" s="140">
        <v>271</v>
      </c>
      <c r="H10" s="141">
        <f t="shared" si="0"/>
        <v>72.54538275400631</v>
      </c>
      <c r="I10" s="141">
        <f aca="true" t="shared" si="1" ref="I10:I35">+F10/C10*100</f>
        <v>97.1530650620534</v>
      </c>
    </row>
    <row r="11" spans="1:9" ht="30" customHeight="1">
      <c r="A11" s="132" t="s">
        <v>195</v>
      </c>
      <c r="B11" s="140">
        <v>250810500</v>
      </c>
      <c r="C11" s="140">
        <v>0</v>
      </c>
      <c r="D11" s="140">
        <v>21</v>
      </c>
      <c r="E11" s="140">
        <v>452194000</v>
      </c>
      <c r="F11" s="140">
        <v>0</v>
      </c>
      <c r="G11" s="140">
        <v>21</v>
      </c>
      <c r="H11" s="141">
        <f t="shared" si="0"/>
        <v>180.29308980285913</v>
      </c>
      <c r="I11" s="141">
        <v>0</v>
      </c>
    </row>
    <row r="12" spans="1:9" ht="30" customHeight="1">
      <c r="A12" s="132" t="s">
        <v>118</v>
      </c>
      <c r="B12" s="140">
        <v>195716064.75</v>
      </c>
      <c r="C12" s="140">
        <v>25150</v>
      </c>
      <c r="D12" s="140">
        <v>308</v>
      </c>
      <c r="E12" s="140">
        <v>231015522</v>
      </c>
      <c r="F12" s="140">
        <v>21906</v>
      </c>
      <c r="G12" s="140">
        <v>308</v>
      </c>
      <c r="H12" s="141">
        <f t="shared" si="0"/>
        <v>118.03605508576425</v>
      </c>
      <c r="I12" s="141">
        <f t="shared" si="1"/>
        <v>87.1013916500994</v>
      </c>
    </row>
    <row r="13" spans="1:9" ht="30" customHeight="1">
      <c r="A13" s="132" t="s">
        <v>114</v>
      </c>
      <c r="B13" s="140">
        <v>96585923.36</v>
      </c>
      <c r="C13" s="140">
        <v>6297</v>
      </c>
      <c r="D13" s="140">
        <v>170</v>
      </c>
      <c r="E13" s="140">
        <v>161307852</v>
      </c>
      <c r="F13" s="140">
        <v>11303</v>
      </c>
      <c r="G13" s="140">
        <v>170</v>
      </c>
      <c r="H13" s="141">
        <f t="shared" si="0"/>
        <v>167.00969084155787</v>
      </c>
      <c r="I13" s="141">
        <f t="shared" si="1"/>
        <v>179.4981737335239</v>
      </c>
    </row>
    <row r="14" spans="1:9" ht="30" customHeight="1">
      <c r="A14" s="132" t="s">
        <v>115</v>
      </c>
      <c r="B14" s="140">
        <v>105931619.82</v>
      </c>
      <c r="C14" s="140">
        <v>9461</v>
      </c>
      <c r="D14" s="140">
        <v>117</v>
      </c>
      <c r="E14" s="140">
        <v>91834204</v>
      </c>
      <c r="F14" s="140">
        <v>9484</v>
      </c>
      <c r="G14" s="140">
        <v>117</v>
      </c>
      <c r="H14" s="141">
        <f t="shared" si="0"/>
        <v>86.69196615330299</v>
      </c>
      <c r="I14" s="141">
        <f t="shared" si="1"/>
        <v>100.24310326603954</v>
      </c>
    </row>
    <row r="15" spans="1:9" ht="30" customHeight="1">
      <c r="A15" s="132" t="s">
        <v>214</v>
      </c>
      <c r="B15" s="140">
        <v>5593000</v>
      </c>
      <c r="C15" s="140">
        <v>0</v>
      </c>
      <c r="D15" s="140">
        <v>2</v>
      </c>
      <c r="E15" s="140">
        <v>3000000</v>
      </c>
      <c r="F15" s="140">
        <v>0</v>
      </c>
      <c r="G15" s="140">
        <v>2</v>
      </c>
      <c r="H15" s="141">
        <f t="shared" si="0"/>
        <v>53.638476667262644</v>
      </c>
      <c r="I15" s="141">
        <v>0</v>
      </c>
    </row>
    <row r="16" spans="1:9" ht="30" customHeight="1">
      <c r="A16" s="132" t="s">
        <v>142</v>
      </c>
      <c r="B16" s="140">
        <v>111038537</v>
      </c>
      <c r="C16" s="140">
        <v>1600</v>
      </c>
      <c r="D16" s="140">
        <v>47</v>
      </c>
      <c r="E16" s="140">
        <v>157350000</v>
      </c>
      <c r="F16" s="140">
        <v>21721.770700636942</v>
      </c>
      <c r="G16" s="140">
        <v>47</v>
      </c>
      <c r="H16" s="141">
        <f t="shared" si="0"/>
        <v>141.70755870099404</v>
      </c>
      <c r="I16" s="141">
        <f t="shared" si="1"/>
        <v>1357.6106687898089</v>
      </c>
    </row>
    <row r="17" spans="1:9" ht="30" customHeight="1">
      <c r="A17" s="132" t="s">
        <v>143</v>
      </c>
      <c r="B17" s="140">
        <v>113013153.74</v>
      </c>
      <c r="C17" s="140">
        <v>17055</v>
      </c>
      <c r="D17" s="140">
        <v>57</v>
      </c>
      <c r="E17" s="140">
        <v>64290500</v>
      </c>
      <c r="F17" s="140">
        <v>10919.64331210191</v>
      </c>
      <c r="G17" s="140">
        <v>57</v>
      </c>
      <c r="H17" s="141">
        <f t="shared" si="0"/>
        <v>56.88762579611558</v>
      </c>
      <c r="I17" s="141">
        <f t="shared" si="1"/>
        <v>64.0260528414067</v>
      </c>
    </row>
    <row r="18" spans="1:9" ht="30" customHeight="1">
      <c r="A18" s="132" t="s">
        <v>119</v>
      </c>
      <c r="B18" s="140">
        <v>93448000</v>
      </c>
      <c r="C18" s="140">
        <v>8403</v>
      </c>
      <c r="D18" s="140">
        <v>61</v>
      </c>
      <c r="E18" s="140">
        <v>60301000</v>
      </c>
      <c r="F18" s="140">
        <v>4899</v>
      </c>
      <c r="G18" s="140">
        <v>61</v>
      </c>
      <c r="H18" s="141">
        <f t="shared" si="0"/>
        <v>64.5289358787775</v>
      </c>
      <c r="I18" s="141">
        <f t="shared" si="1"/>
        <v>58.30060692609782</v>
      </c>
    </row>
    <row r="19" spans="1:9" ht="30" customHeight="1">
      <c r="A19" s="132" t="s">
        <v>144</v>
      </c>
      <c r="B19" s="140">
        <v>59362284.09</v>
      </c>
      <c r="C19" s="140">
        <v>1930</v>
      </c>
      <c r="D19" s="140">
        <v>143</v>
      </c>
      <c r="E19" s="140">
        <v>204776000</v>
      </c>
      <c r="F19" s="140">
        <v>13730</v>
      </c>
      <c r="G19" s="140">
        <v>143</v>
      </c>
      <c r="H19" s="141">
        <f t="shared" si="0"/>
        <v>344.95977225124324</v>
      </c>
      <c r="I19" s="141">
        <f t="shared" si="1"/>
        <v>711.39896373057</v>
      </c>
    </row>
    <row r="20" spans="1:9" ht="30" customHeight="1">
      <c r="A20" s="132" t="s">
        <v>145</v>
      </c>
      <c r="B20" s="140">
        <v>71045076.4</v>
      </c>
      <c r="C20" s="140">
        <v>0</v>
      </c>
      <c r="D20" s="140">
        <v>99</v>
      </c>
      <c r="E20" s="140">
        <v>77174920</v>
      </c>
      <c r="F20" s="140">
        <v>2403</v>
      </c>
      <c r="G20" s="140">
        <v>99</v>
      </c>
      <c r="H20" s="141">
        <f t="shared" si="0"/>
        <v>108.62810473379967</v>
      </c>
      <c r="I20" s="141">
        <v>0</v>
      </c>
    </row>
    <row r="21" spans="1:9" ht="30" customHeight="1">
      <c r="A21" s="132" t="s">
        <v>146</v>
      </c>
      <c r="B21" s="140">
        <v>41303000</v>
      </c>
      <c r="C21" s="140">
        <v>3903</v>
      </c>
      <c r="D21" s="140">
        <v>74</v>
      </c>
      <c r="E21" s="140">
        <v>65091015</v>
      </c>
      <c r="F21" s="140">
        <v>5758</v>
      </c>
      <c r="G21" s="140">
        <v>74</v>
      </c>
      <c r="H21" s="141">
        <f t="shared" si="0"/>
        <v>157.5939156961964</v>
      </c>
      <c r="I21" s="141">
        <f t="shared" si="1"/>
        <v>147.52754291570588</v>
      </c>
    </row>
    <row r="22" spans="1:9" ht="30" customHeight="1">
      <c r="A22" s="132" t="s">
        <v>121</v>
      </c>
      <c r="B22" s="140">
        <v>154513897.6</v>
      </c>
      <c r="C22" s="140">
        <v>34132</v>
      </c>
      <c r="D22" s="140">
        <v>33</v>
      </c>
      <c r="E22" s="140">
        <v>48305000</v>
      </c>
      <c r="F22" s="140">
        <v>1765</v>
      </c>
      <c r="G22" s="140">
        <v>33</v>
      </c>
      <c r="H22" s="141">
        <f t="shared" si="0"/>
        <v>31.262560035246956</v>
      </c>
      <c r="I22" s="141">
        <f t="shared" si="1"/>
        <v>5.171100433610688</v>
      </c>
    </row>
    <row r="23" spans="1:9" ht="30" customHeight="1">
      <c r="A23" s="132" t="s">
        <v>117</v>
      </c>
      <c r="B23" s="140">
        <v>114025000</v>
      </c>
      <c r="C23" s="140">
        <v>29200</v>
      </c>
      <c r="D23" s="140">
        <v>189</v>
      </c>
      <c r="E23" s="140">
        <v>69412900</v>
      </c>
      <c r="F23" s="140">
        <v>9568</v>
      </c>
      <c r="G23" s="140">
        <v>189</v>
      </c>
      <c r="H23" s="141">
        <f t="shared" si="0"/>
        <v>60.87515895636921</v>
      </c>
      <c r="I23" s="141">
        <f t="shared" si="1"/>
        <v>32.76712328767123</v>
      </c>
    </row>
    <row r="24" spans="1:9" ht="30" customHeight="1">
      <c r="A24" s="132" t="s">
        <v>215</v>
      </c>
      <c r="B24" s="140">
        <v>15000000</v>
      </c>
      <c r="C24" s="140">
        <v>0</v>
      </c>
      <c r="D24" s="140">
        <v>1</v>
      </c>
      <c r="E24" s="140">
        <v>500000</v>
      </c>
      <c r="F24" s="140">
        <v>0</v>
      </c>
      <c r="G24" s="140">
        <v>1</v>
      </c>
      <c r="H24" s="141">
        <f t="shared" si="0"/>
        <v>3.3333333333333335</v>
      </c>
      <c r="I24" s="141">
        <v>0</v>
      </c>
    </row>
    <row r="25" spans="1:9" ht="30" customHeight="1">
      <c r="A25" s="132" t="s">
        <v>120</v>
      </c>
      <c r="B25" s="140">
        <v>55244392.28</v>
      </c>
      <c r="C25" s="140">
        <v>13365</v>
      </c>
      <c r="D25" s="140">
        <v>97</v>
      </c>
      <c r="E25" s="140">
        <v>28637396</v>
      </c>
      <c r="F25" s="140">
        <v>5130</v>
      </c>
      <c r="G25" s="140">
        <v>97</v>
      </c>
      <c r="H25" s="141">
        <f t="shared" si="0"/>
        <v>51.83765232651049</v>
      </c>
      <c r="I25" s="141">
        <f t="shared" si="1"/>
        <v>38.38383838383838</v>
      </c>
    </row>
    <row r="26" spans="1:9" ht="30" customHeight="1">
      <c r="A26" s="132" t="s">
        <v>124</v>
      </c>
      <c r="B26" s="140">
        <v>57765500</v>
      </c>
      <c r="C26" s="140">
        <v>5698</v>
      </c>
      <c r="D26" s="140">
        <v>69</v>
      </c>
      <c r="E26" s="140">
        <v>37504000</v>
      </c>
      <c r="F26" s="140">
        <v>6272</v>
      </c>
      <c r="G26" s="140">
        <v>69</v>
      </c>
      <c r="H26" s="141">
        <f t="shared" si="0"/>
        <v>64.92456570098068</v>
      </c>
      <c r="I26" s="141">
        <f t="shared" si="1"/>
        <v>110.07371007371007</v>
      </c>
    </row>
    <row r="27" spans="1:9" ht="30" customHeight="1">
      <c r="A27" s="132" t="s">
        <v>191</v>
      </c>
      <c r="B27" s="140">
        <v>31563000</v>
      </c>
      <c r="C27" s="140">
        <v>0</v>
      </c>
      <c r="D27" s="140">
        <v>31</v>
      </c>
      <c r="E27" s="140">
        <v>187871137</v>
      </c>
      <c r="F27" s="140">
        <v>0</v>
      </c>
      <c r="G27" s="140">
        <v>31</v>
      </c>
      <c r="H27" s="141">
        <f t="shared" si="0"/>
        <v>595.2258562240598</v>
      </c>
      <c r="I27" s="141">
        <v>0</v>
      </c>
    </row>
    <row r="28" spans="1:9" ht="30" customHeight="1">
      <c r="A28" s="132" t="s">
        <v>147</v>
      </c>
      <c r="B28" s="140">
        <v>161622720</v>
      </c>
      <c r="C28" s="140">
        <v>3200</v>
      </c>
      <c r="D28" s="140">
        <v>57</v>
      </c>
      <c r="E28" s="140">
        <v>251157247.95</v>
      </c>
      <c r="F28" s="140">
        <v>1251</v>
      </c>
      <c r="G28" s="140">
        <v>57</v>
      </c>
      <c r="H28" s="141">
        <f t="shared" si="0"/>
        <v>155.39724114901668</v>
      </c>
      <c r="I28" s="141">
        <f t="shared" si="1"/>
        <v>39.09375</v>
      </c>
    </row>
    <row r="29" spans="1:9" ht="30" customHeight="1">
      <c r="A29" s="132" t="s">
        <v>122</v>
      </c>
      <c r="B29" s="140">
        <v>19900000</v>
      </c>
      <c r="C29" s="140">
        <v>1561</v>
      </c>
      <c r="D29" s="140">
        <v>26</v>
      </c>
      <c r="E29" s="140">
        <v>9000000</v>
      </c>
      <c r="F29" s="140">
        <v>870</v>
      </c>
      <c r="G29" s="140">
        <v>26</v>
      </c>
      <c r="H29" s="141">
        <f t="shared" si="0"/>
        <v>45.22613065326633</v>
      </c>
      <c r="I29" s="141">
        <f t="shared" si="1"/>
        <v>55.73350416399744</v>
      </c>
    </row>
    <row r="30" spans="1:9" ht="30" customHeight="1">
      <c r="A30" s="132" t="s">
        <v>217</v>
      </c>
      <c r="B30" s="140">
        <v>16664239.9</v>
      </c>
      <c r="C30" s="140">
        <v>1921</v>
      </c>
      <c r="D30" s="140">
        <v>33</v>
      </c>
      <c r="E30" s="140">
        <v>15215000</v>
      </c>
      <c r="F30" s="140">
        <v>1196</v>
      </c>
      <c r="G30" s="140">
        <v>33</v>
      </c>
      <c r="H30" s="141">
        <f t="shared" si="0"/>
        <v>91.30329430747094</v>
      </c>
      <c r="I30" s="141">
        <f t="shared" si="1"/>
        <v>62.259239979177515</v>
      </c>
    </row>
    <row r="31" spans="1:9" ht="30" customHeight="1">
      <c r="A31" s="132" t="s">
        <v>123</v>
      </c>
      <c r="B31" s="140">
        <v>7243100</v>
      </c>
      <c r="C31" s="140">
        <v>1293</v>
      </c>
      <c r="D31" s="140">
        <v>39</v>
      </c>
      <c r="E31" s="140">
        <v>12813500</v>
      </c>
      <c r="F31" s="140">
        <v>1870</v>
      </c>
      <c r="G31" s="140">
        <v>39</v>
      </c>
      <c r="H31" s="141">
        <f t="shared" si="0"/>
        <v>176.90629702751585</v>
      </c>
      <c r="I31" s="141">
        <f t="shared" si="1"/>
        <v>144.62490332559938</v>
      </c>
    </row>
    <row r="32" spans="1:9" ht="30" customHeight="1">
      <c r="A32" s="132" t="s">
        <v>148</v>
      </c>
      <c r="B32" s="140">
        <v>6597000</v>
      </c>
      <c r="C32" s="140">
        <v>1990</v>
      </c>
      <c r="D32" s="140">
        <v>19</v>
      </c>
      <c r="E32" s="140">
        <v>5618000</v>
      </c>
      <c r="F32" s="140">
        <v>868</v>
      </c>
      <c r="G32" s="140">
        <v>19</v>
      </c>
      <c r="H32" s="141">
        <f t="shared" si="0"/>
        <v>85.15992117629226</v>
      </c>
      <c r="I32" s="141">
        <f t="shared" si="1"/>
        <v>43.618090452261306</v>
      </c>
    </row>
    <row r="33" spans="1:9" ht="30" customHeight="1">
      <c r="A33" s="132" t="s">
        <v>149</v>
      </c>
      <c r="B33" s="140">
        <v>1454000</v>
      </c>
      <c r="C33" s="140">
        <v>182</v>
      </c>
      <c r="D33" s="140">
        <v>4</v>
      </c>
      <c r="E33" s="140">
        <v>1940000</v>
      </c>
      <c r="F33" s="140">
        <v>220</v>
      </c>
      <c r="G33" s="140">
        <v>4</v>
      </c>
      <c r="H33" s="141">
        <f t="shared" si="0"/>
        <v>133.42503438789547</v>
      </c>
      <c r="I33" s="141">
        <f t="shared" si="1"/>
        <v>120.87912087912088</v>
      </c>
    </row>
    <row r="34" spans="1:9" ht="30" customHeight="1">
      <c r="A34" s="132" t="s">
        <v>125</v>
      </c>
      <c r="B34" s="140">
        <v>2500000</v>
      </c>
      <c r="C34" s="140">
        <v>0</v>
      </c>
      <c r="D34" s="140">
        <v>14</v>
      </c>
      <c r="E34" s="140">
        <v>131050958.11000001</v>
      </c>
      <c r="F34" s="140">
        <v>0</v>
      </c>
      <c r="G34" s="140">
        <v>14</v>
      </c>
      <c r="H34" s="141">
        <f t="shared" si="0"/>
        <v>5242.0383244</v>
      </c>
      <c r="I34" s="141">
        <v>0</v>
      </c>
    </row>
    <row r="35" spans="1:9" ht="30" customHeight="1">
      <c r="A35" s="132" t="s">
        <v>126</v>
      </c>
      <c r="B35" s="140">
        <v>816336119.69</v>
      </c>
      <c r="C35" s="140">
        <v>27657</v>
      </c>
      <c r="D35" s="140">
        <v>811</v>
      </c>
      <c r="E35" s="140">
        <v>1038226902.9699999</v>
      </c>
      <c r="F35" s="140">
        <f>19372.5859872611-897</f>
        <v>18475.5859872611</v>
      </c>
      <c r="G35" s="140">
        <v>811</v>
      </c>
      <c r="H35" s="141">
        <f t="shared" si="0"/>
        <v>127.18130166337144</v>
      </c>
      <c r="I35" s="141">
        <f t="shared" si="1"/>
        <v>66.80256711596016</v>
      </c>
    </row>
    <row r="36" spans="1:14" ht="30" customHeight="1">
      <c r="A36" s="68" t="s">
        <v>127</v>
      </c>
      <c r="B36" s="140">
        <f aca="true" t="shared" si="2" ref="B36:G36">SUM(B8:B35)</f>
        <v>4837797778.630001</v>
      </c>
      <c r="C36" s="140">
        <f t="shared" si="2"/>
        <v>499844</v>
      </c>
      <c r="D36" s="140">
        <f t="shared" si="2"/>
        <v>5130</v>
      </c>
      <c r="E36" s="140">
        <f t="shared" si="2"/>
        <v>5556711852.03</v>
      </c>
      <c r="F36" s="140">
        <f t="shared" si="2"/>
        <v>402968.99999999994</v>
      </c>
      <c r="G36" s="140">
        <f t="shared" si="2"/>
        <v>5140</v>
      </c>
      <c r="H36" s="142">
        <f>E36/B36*100</f>
        <v>114.8603580863933</v>
      </c>
      <c r="I36" s="142">
        <f>F36/C36*100</f>
        <v>80.61895311337136</v>
      </c>
      <c r="J36" s="56"/>
      <c r="K36" s="57">
        <f>SUM(E36/E58*100)</f>
        <v>65.5485700832773</v>
      </c>
      <c r="L36" s="43"/>
      <c r="M36" s="43"/>
      <c r="N36" s="43"/>
    </row>
    <row r="37" spans="1:14" ht="30" customHeight="1">
      <c r="A37" s="132" t="s">
        <v>128</v>
      </c>
      <c r="B37" s="140"/>
      <c r="C37" s="140"/>
      <c r="D37" s="140"/>
      <c r="E37" s="140"/>
      <c r="F37" s="133"/>
      <c r="G37" s="140"/>
      <c r="H37" s="141"/>
      <c r="I37" s="141"/>
      <c r="K37" s="57"/>
      <c r="L37" s="43"/>
      <c r="M37" s="43"/>
      <c r="N37" s="43"/>
    </row>
    <row r="38" spans="1:14" ht="30" customHeight="1">
      <c r="A38" s="132" t="s">
        <v>218</v>
      </c>
      <c r="B38" s="140"/>
      <c r="C38" s="140"/>
      <c r="D38" s="140"/>
      <c r="E38" s="140"/>
      <c r="F38" s="140"/>
      <c r="G38" s="140"/>
      <c r="H38" s="141"/>
      <c r="I38" s="141"/>
      <c r="K38" s="57"/>
      <c r="L38" s="43"/>
      <c r="M38" s="43"/>
      <c r="N38" s="43"/>
    </row>
    <row r="39" spans="1:14" ht="30" customHeight="1">
      <c r="A39" s="132" t="s">
        <v>131</v>
      </c>
      <c r="B39" s="140">
        <v>299052950</v>
      </c>
      <c r="C39" s="140">
        <v>0</v>
      </c>
      <c r="D39" s="140">
        <v>168</v>
      </c>
      <c r="E39" s="140">
        <v>285336904</v>
      </c>
      <c r="F39" s="140">
        <v>0</v>
      </c>
      <c r="G39" s="140">
        <v>168</v>
      </c>
      <c r="H39" s="141">
        <f>+E39/B39*100</f>
        <v>95.41350586911113</v>
      </c>
      <c r="I39" s="143">
        <v>0</v>
      </c>
      <c r="K39" s="57"/>
      <c r="L39" s="43"/>
      <c r="M39" s="43"/>
      <c r="N39" s="43"/>
    </row>
    <row r="40" spans="1:14" ht="30" customHeight="1">
      <c r="A40" s="132" t="s">
        <v>129</v>
      </c>
      <c r="B40" s="140">
        <v>294491636</v>
      </c>
      <c r="C40" s="140">
        <v>0</v>
      </c>
      <c r="D40" s="140">
        <v>230</v>
      </c>
      <c r="E40" s="140">
        <v>328254816</v>
      </c>
      <c r="F40" s="140">
        <v>0</v>
      </c>
      <c r="G40" s="140">
        <v>230</v>
      </c>
      <c r="H40" s="141">
        <f aca="true" t="shared" si="3" ref="H40:H45">+E40/B40*100</f>
        <v>111.4649028606028</v>
      </c>
      <c r="I40" s="143">
        <v>0</v>
      </c>
      <c r="K40" s="57"/>
      <c r="L40" s="43"/>
      <c r="M40" s="43"/>
      <c r="N40" s="43"/>
    </row>
    <row r="41" spans="1:14" ht="30" customHeight="1">
      <c r="A41" s="132" t="s">
        <v>150</v>
      </c>
      <c r="B41" s="140">
        <v>15338360</v>
      </c>
      <c r="C41" s="140">
        <v>0</v>
      </c>
      <c r="D41" s="140">
        <v>14</v>
      </c>
      <c r="E41" s="140">
        <v>27119753</v>
      </c>
      <c r="F41" s="140">
        <v>0</v>
      </c>
      <c r="G41" s="140">
        <v>14</v>
      </c>
      <c r="H41" s="141">
        <f t="shared" si="3"/>
        <v>176.809991420204</v>
      </c>
      <c r="I41" s="143">
        <v>0</v>
      </c>
      <c r="K41" s="57"/>
      <c r="L41" s="43"/>
      <c r="M41" s="43"/>
      <c r="N41" s="43"/>
    </row>
    <row r="42" spans="1:14" ht="30" customHeight="1">
      <c r="A42" s="132" t="s">
        <v>130</v>
      </c>
      <c r="B42" s="140">
        <v>110457630</v>
      </c>
      <c r="C42" s="140">
        <v>0</v>
      </c>
      <c r="D42" s="140">
        <v>35</v>
      </c>
      <c r="E42" s="140">
        <v>55503042</v>
      </c>
      <c r="F42" s="140">
        <v>0</v>
      </c>
      <c r="G42" s="140">
        <v>35</v>
      </c>
      <c r="H42" s="141">
        <f t="shared" si="3"/>
        <v>50.248264425010746</v>
      </c>
      <c r="I42" s="143">
        <v>0</v>
      </c>
      <c r="K42" s="57"/>
      <c r="L42" s="43"/>
      <c r="M42" s="43"/>
      <c r="N42" s="43"/>
    </row>
    <row r="43" spans="1:14" ht="30" customHeight="1">
      <c r="A43" s="132" t="s">
        <v>151</v>
      </c>
      <c r="B43" s="140">
        <v>69085000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1">
        <f t="shared" si="3"/>
        <v>0</v>
      </c>
      <c r="I43" s="143">
        <v>0</v>
      </c>
      <c r="K43" s="57"/>
      <c r="L43" s="43"/>
      <c r="M43" s="43"/>
      <c r="N43" s="43"/>
    </row>
    <row r="44" spans="1:14" ht="30" customHeight="1">
      <c r="A44" s="132" t="s">
        <v>152</v>
      </c>
      <c r="B44" s="140">
        <v>11515000</v>
      </c>
      <c r="C44" s="140">
        <v>0</v>
      </c>
      <c r="D44" s="140">
        <v>0</v>
      </c>
      <c r="E44" s="140">
        <v>0</v>
      </c>
      <c r="F44" s="140">
        <v>0</v>
      </c>
      <c r="G44" s="140">
        <v>0</v>
      </c>
      <c r="H44" s="141">
        <f t="shared" si="3"/>
        <v>0</v>
      </c>
      <c r="I44" s="143">
        <v>0</v>
      </c>
      <c r="K44" s="57"/>
      <c r="L44" s="43"/>
      <c r="M44" s="43"/>
      <c r="N44" s="43"/>
    </row>
    <row r="45" spans="1:14" ht="30" customHeight="1">
      <c r="A45" s="132" t="s">
        <v>153</v>
      </c>
      <c r="B45" s="140">
        <v>116138466</v>
      </c>
      <c r="C45" s="140">
        <v>0</v>
      </c>
      <c r="D45" s="140">
        <v>111</v>
      </c>
      <c r="E45" s="140">
        <v>138024199</v>
      </c>
      <c r="F45" s="140">
        <v>0</v>
      </c>
      <c r="G45" s="140">
        <v>111</v>
      </c>
      <c r="H45" s="141">
        <f t="shared" si="3"/>
        <v>118.84451702677043</v>
      </c>
      <c r="I45" s="143">
        <v>0</v>
      </c>
      <c r="K45" s="57"/>
      <c r="L45" s="43"/>
      <c r="M45" s="43"/>
      <c r="N45" s="43"/>
    </row>
    <row r="46" spans="1:14" ht="30" customHeight="1">
      <c r="A46" s="68" t="s">
        <v>219</v>
      </c>
      <c r="B46" s="140">
        <f aca="true" t="shared" si="4" ref="B46:G46">SUM(B39:B45)</f>
        <v>916079042</v>
      </c>
      <c r="C46" s="140">
        <f t="shared" si="4"/>
        <v>0</v>
      </c>
      <c r="D46" s="140">
        <f t="shared" si="4"/>
        <v>558</v>
      </c>
      <c r="E46" s="140">
        <f t="shared" si="4"/>
        <v>834238714</v>
      </c>
      <c r="F46" s="140">
        <f t="shared" si="4"/>
        <v>0</v>
      </c>
      <c r="G46" s="140">
        <f t="shared" si="4"/>
        <v>558</v>
      </c>
      <c r="H46" s="142">
        <f>E46/B46*100</f>
        <v>91.06623727344261</v>
      </c>
      <c r="I46" s="140">
        <v>0</v>
      </c>
      <c r="K46" s="57"/>
      <c r="L46" s="43"/>
      <c r="M46" s="43"/>
      <c r="N46" s="43"/>
    </row>
    <row r="47" spans="1:14" ht="30" customHeight="1">
      <c r="A47" s="132" t="s">
        <v>132</v>
      </c>
      <c r="B47" s="140"/>
      <c r="C47" s="140"/>
      <c r="D47" s="140"/>
      <c r="E47" s="140"/>
      <c r="F47" s="140"/>
      <c r="G47" s="140"/>
      <c r="H47" s="141"/>
      <c r="I47" s="143"/>
      <c r="K47" s="57"/>
      <c r="L47" s="43"/>
      <c r="M47" s="43"/>
      <c r="N47" s="43"/>
    </row>
    <row r="48" spans="1:14" ht="30" customHeight="1">
      <c r="A48" s="132" t="s">
        <v>154</v>
      </c>
      <c r="B48" s="140">
        <v>213763000</v>
      </c>
      <c r="C48" s="140">
        <v>0</v>
      </c>
      <c r="D48" s="140">
        <v>221</v>
      </c>
      <c r="E48" s="140">
        <v>240376500</v>
      </c>
      <c r="F48" s="140">
        <v>0</v>
      </c>
      <c r="G48" s="140">
        <v>221</v>
      </c>
      <c r="H48" s="141">
        <f aca="true" t="shared" si="5" ref="H48:H58">E48/B48*100</f>
        <v>112.45000304075074</v>
      </c>
      <c r="I48" s="143">
        <v>0</v>
      </c>
      <c r="K48" s="57"/>
      <c r="L48" s="43"/>
      <c r="M48" s="43"/>
      <c r="N48" s="43"/>
    </row>
    <row r="49" spans="1:14" ht="30" customHeight="1">
      <c r="A49" s="132" t="s">
        <v>208</v>
      </c>
      <c r="B49" s="140">
        <v>116525000</v>
      </c>
      <c r="C49" s="140">
        <v>0</v>
      </c>
      <c r="D49" s="140">
        <v>46</v>
      </c>
      <c r="E49" s="140">
        <v>103823137</v>
      </c>
      <c r="F49" s="140">
        <v>0</v>
      </c>
      <c r="G49" s="140">
        <v>46</v>
      </c>
      <c r="H49" s="141">
        <f t="shared" si="5"/>
        <v>89.09945247800901</v>
      </c>
      <c r="I49" s="143">
        <v>0</v>
      </c>
      <c r="K49" s="57"/>
      <c r="L49" s="43"/>
      <c r="M49" s="43"/>
      <c r="N49" s="43"/>
    </row>
    <row r="50" spans="1:14" ht="30" customHeight="1">
      <c r="A50" s="132" t="s">
        <v>126</v>
      </c>
      <c r="B50" s="140">
        <v>3500000</v>
      </c>
      <c r="C50" s="140">
        <v>0</v>
      </c>
      <c r="D50" s="140">
        <v>7</v>
      </c>
      <c r="E50" s="140">
        <v>27750000</v>
      </c>
      <c r="F50" s="140">
        <v>0</v>
      </c>
      <c r="G50" s="140">
        <v>7</v>
      </c>
      <c r="H50" s="141">
        <f t="shared" si="5"/>
        <v>792.8571428571429</v>
      </c>
      <c r="I50" s="143">
        <v>0</v>
      </c>
      <c r="K50" s="57"/>
      <c r="L50" s="43"/>
      <c r="M50" s="43"/>
      <c r="N50" s="43"/>
    </row>
    <row r="51" spans="1:14" ht="30" customHeight="1">
      <c r="A51" s="68" t="s">
        <v>133</v>
      </c>
      <c r="B51" s="140">
        <f aca="true" t="shared" si="6" ref="B51:G51">SUM(B48:B50)</f>
        <v>333788000</v>
      </c>
      <c r="C51" s="140">
        <f t="shared" si="6"/>
        <v>0</v>
      </c>
      <c r="D51" s="140">
        <f t="shared" si="6"/>
        <v>274</v>
      </c>
      <c r="E51" s="140">
        <f t="shared" si="6"/>
        <v>371949637</v>
      </c>
      <c r="F51" s="140">
        <f t="shared" si="6"/>
        <v>0</v>
      </c>
      <c r="G51" s="140">
        <f t="shared" si="6"/>
        <v>274</v>
      </c>
      <c r="H51" s="142">
        <f t="shared" si="5"/>
        <v>111.43289662899805</v>
      </c>
      <c r="I51" s="140">
        <v>0</v>
      </c>
      <c r="K51" s="57"/>
      <c r="L51" s="43"/>
      <c r="M51" s="43"/>
      <c r="N51" s="43"/>
    </row>
    <row r="52" spans="1:14" ht="30" customHeight="1">
      <c r="A52" s="68" t="s">
        <v>155</v>
      </c>
      <c r="B52" s="140">
        <v>10745000</v>
      </c>
      <c r="C52" s="140">
        <v>0</v>
      </c>
      <c r="D52" s="140">
        <v>36</v>
      </c>
      <c r="E52" s="140">
        <v>48733496</v>
      </c>
      <c r="F52" s="140">
        <v>0</v>
      </c>
      <c r="G52" s="140">
        <v>36</v>
      </c>
      <c r="H52" s="142">
        <f t="shared" si="5"/>
        <v>453.54579804560257</v>
      </c>
      <c r="I52" s="140">
        <v>0</v>
      </c>
      <c r="K52" s="57"/>
      <c r="L52" s="43"/>
      <c r="M52" s="43"/>
      <c r="N52" s="43"/>
    </row>
    <row r="53" spans="1:14" ht="30" customHeight="1">
      <c r="A53" s="68" t="s">
        <v>156</v>
      </c>
      <c r="B53" s="140">
        <v>8800000</v>
      </c>
      <c r="C53" s="140">
        <v>0</v>
      </c>
      <c r="D53" s="140">
        <v>21</v>
      </c>
      <c r="E53" s="140">
        <v>17027200</v>
      </c>
      <c r="F53" s="140">
        <v>0</v>
      </c>
      <c r="G53" s="140">
        <v>21</v>
      </c>
      <c r="H53" s="142">
        <f t="shared" si="5"/>
        <v>193.4909090909091</v>
      </c>
      <c r="I53" s="140">
        <v>0</v>
      </c>
      <c r="K53" s="57"/>
      <c r="L53" s="43"/>
      <c r="M53" s="43"/>
      <c r="N53" s="43"/>
    </row>
    <row r="54" spans="1:14" ht="30" customHeight="1">
      <c r="A54" s="68" t="s">
        <v>134</v>
      </c>
      <c r="B54" s="140">
        <f aca="true" t="shared" si="7" ref="B54:G54">+B53+B52+B51+B46</f>
        <v>1269412042</v>
      </c>
      <c r="C54" s="140">
        <f t="shared" si="7"/>
        <v>0</v>
      </c>
      <c r="D54" s="140">
        <f t="shared" si="7"/>
        <v>889</v>
      </c>
      <c r="E54" s="140">
        <f t="shared" si="7"/>
        <v>1271949047</v>
      </c>
      <c r="F54" s="140">
        <f t="shared" si="7"/>
        <v>0</v>
      </c>
      <c r="G54" s="140">
        <f t="shared" si="7"/>
        <v>889</v>
      </c>
      <c r="H54" s="142">
        <f t="shared" si="5"/>
        <v>100.19985669869673</v>
      </c>
      <c r="I54" s="140">
        <f>SUM(I46+I51+I52+I53)</f>
        <v>0</v>
      </c>
      <c r="J54" s="56"/>
      <c r="K54" s="57">
        <f>SUM(E54/E58*100)</f>
        <v>15.004276534364221</v>
      </c>
      <c r="L54" s="43"/>
      <c r="M54" s="43"/>
      <c r="N54" s="43"/>
    </row>
    <row r="55" spans="1:14" ht="30" customHeight="1">
      <c r="A55" s="68" t="s">
        <v>135</v>
      </c>
      <c r="B55" s="140">
        <f aca="true" t="shared" si="8" ref="B55:G55">SUM(B56:B57)</f>
        <v>1802256744.91</v>
      </c>
      <c r="C55" s="140">
        <f t="shared" si="8"/>
        <v>0</v>
      </c>
      <c r="D55" s="140">
        <f t="shared" si="8"/>
        <v>1270</v>
      </c>
      <c r="E55" s="140">
        <f t="shared" si="8"/>
        <v>1648582532.78</v>
      </c>
      <c r="F55" s="140">
        <f t="shared" si="8"/>
        <v>0</v>
      </c>
      <c r="G55" s="140">
        <f t="shared" si="8"/>
        <v>1270</v>
      </c>
      <c r="H55" s="142">
        <f t="shared" si="5"/>
        <v>91.4732341790917</v>
      </c>
      <c r="I55" s="140">
        <v>0</v>
      </c>
      <c r="K55" s="57"/>
      <c r="L55" s="43"/>
      <c r="M55" s="43"/>
      <c r="N55" s="43"/>
    </row>
    <row r="56" spans="1:14" ht="30" customHeight="1">
      <c r="A56" s="132" t="s">
        <v>136</v>
      </c>
      <c r="B56" s="140">
        <v>72388840</v>
      </c>
      <c r="C56" s="140">
        <v>0</v>
      </c>
      <c r="D56" s="140">
        <v>461</v>
      </c>
      <c r="E56" s="140">
        <v>116435950.00999999</v>
      </c>
      <c r="F56" s="140">
        <v>0</v>
      </c>
      <c r="G56" s="140">
        <v>461</v>
      </c>
      <c r="H56" s="141">
        <f t="shared" si="5"/>
        <v>160.84792905923067</v>
      </c>
      <c r="I56" s="143">
        <v>0</v>
      </c>
      <c r="J56" s="56"/>
      <c r="K56" s="57">
        <f>SUM(E56/E58*100)</f>
        <v>1.3735119316390734</v>
      </c>
      <c r="L56" s="43"/>
      <c r="M56" s="43"/>
      <c r="N56" s="43"/>
    </row>
    <row r="57" spans="1:14" ht="30" customHeight="1">
      <c r="A57" s="132" t="s">
        <v>216</v>
      </c>
      <c r="B57" s="140">
        <v>1729867904.91</v>
      </c>
      <c r="C57" s="140">
        <v>0</v>
      </c>
      <c r="D57" s="140">
        <v>809</v>
      </c>
      <c r="E57" s="140">
        <v>1532146582.77</v>
      </c>
      <c r="F57" s="140">
        <v>0</v>
      </c>
      <c r="G57" s="140">
        <v>809</v>
      </c>
      <c r="H57" s="141">
        <f t="shared" si="5"/>
        <v>88.57014910914329</v>
      </c>
      <c r="I57" s="143">
        <v>0</v>
      </c>
      <c r="J57" s="56"/>
      <c r="K57" s="57">
        <f>SUM(E57/E58*100)</f>
        <v>18.073641450719403</v>
      </c>
      <c r="L57" s="43"/>
      <c r="M57" s="43"/>
      <c r="N57" s="43"/>
    </row>
    <row r="58" spans="1:14" ht="30" customHeight="1">
      <c r="A58" s="132" t="s">
        <v>33</v>
      </c>
      <c r="B58" s="144">
        <f aca="true" t="shared" si="9" ref="B58:G58">SUM(B36+B54+B55)</f>
        <v>7909466565.540001</v>
      </c>
      <c r="C58" s="144">
        <f t="shared" si="9"/>
        <v>499844</v>
      </c>
      <c r="D58" s="144">
        <f t="shared" si="9"/>
        <v>7289</v>
      </c>
      <c r="E58" s="144">
        <f t="shared" si="9"/>
        <v>8477243431.809999</v>
      </c>
      <c r="F58" s="144">
        <f t="shared" si="9"/>
        <v>402968.99999999994</v>
      </c>
      <c r="G58" s="144">
        <f t="shared" si="9"/>
        <v>7299</v>
      </c>
      <c r="H58" s="86">
        <f t="shared" si="5"/>
        <v>107.17844701112578</v>
      </c>
      <c r="I58" s="86">
        <f>F58/C58*100</f>
        <v>80.61895311337136</v>
      </c>
      <c r="K58" s="57"/>
      <c r="L58" s="43"/>
      <c r="M58" s="43"/>
      <c r="N58" s="43"/>
    </row>
    <row r="59" spans="1:14" ht="30" customHeight="1">
      <c r="A59" s="66" t="s">
        <v>228</v>
      </c>
      <c r="B59" s="87"/>
      <c r="C59" s="87"/>
      <c r="D59" s="87"/>
      <c r="E59" s="87"/>
      <c r="F59" s="87"/>
      <c r="G59" s="87"/>
      <c r="H59" s="87"/>
      <c r="I59" s="87"/>
      <c r="K59" s="57"/>
      <c r="L59" s="43"/>
      <c r="M59" s="43"/>
      <c r="N59" s="43"/>
    </row>
    <row r="60" spans="1:14" ht="30" customHeight="1">
      <c r="A60" s="87"/>
      <c r="B60" s="87"/>
      <c r="C60" s="87"/>
      <c r="D60" s="87"/>
      <c r="E60" s="87"/>
      <c r="F60" s="87"/>
      <c r="G60" s="87"/>
      <c r="H60" s="87"/>
      <c r="I60" s="87"/>
      <c r="K60" s="57"/>
      <c r="L60" s="43"/>
      <c r="M60" s="43"/>
      <c r="N60" s="43"/>
    </row>
    <row r="61" spans="1:14" ht="30" customHeight="1">
      <c r="A61" s="87"/>
      <c r="B61" s="145"/>
      <c r="C61" s="145"/>
      <c r="D61" s="145"/>
      <c r="E61" s="145"/>
      <c r="F61" s="145"/>
      <c r="G61" s="145"/>
      <c r="H61" s="87"/>
      <c r="I61" s="87"/>
      <c r="K61" s="57"/>
      <c r="L61" s="43"/>
      <c r="M61" s="43"/>
      <c r="N61" s="43"/>
    </row>
    <row r="62" spans="11:14" ht="30" customHeight="1">
      <c r="K62" s="43"/>
      <c r="L62" s="43"/>
      <c r="M62" s="43"/>
      <c r="N62" s="43"/>
    </row>
    <row r="63" spans="11:14" ht="30" customHeight="1">
      <c r="K63" s="43"/>
      <c r="L63" s="43"/>
      <c r="M63" s="43"/>
      <c r="N63" s="43"/>
    </row>
    <row r="64" spans="11:22" ht="30" customHeight="1">
      <c r="K64" s="43"/>
      <c r="L64" s="43"/>
      <c r="M64" s="43"/>
      <c r="N64" s="43"/>
      <c r="S64" s="43"/>
      <c r="T64" s="43"/>
      <c r="U64" s="43"/>
      <c r="V64" s="43"/>
    </row>
    <row r="65" spans="5:22" ht="30" customHeight="1"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1:14" ht="30" customHeight="1">
      <c r="K66" s="43"/>
      <c r="L66" s="43"/>
      <c r="M66" s="43"/>
      <c r="N66" s="43"/>
    </row>
    <row r="67" spans="11:14" ht="30" customHeight="1">
      <c r="K67" s="43"/>
      <c r="L67" s="43"/>
      <c r="M67" s="43"/>
      <c r="N67" s="43"/>
    </row>
  </sheetData>
  <sheetProtection/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4" r:id="rId1"/>
  <headerFooter alignWithMargins="0">
    <oddFooter>&amp;LPlaneación Estratégica - Sección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A1" sqref="A1:O50"/>
    </sheetView>
  </sheetViews>
  <sheetFormatPr defaultColWidth="11.421875" defaultRowHeight="21.75" customHeight="1"/>
  <cols>
    <col min="1" max="1" width="41.421875" style="15" bestFit="1" customWidth="1"/>
    <col min="2" max="2" width="25.57421875" style="15" bestFit="1" customWidth="1"/>
    <col min="3" max="3" width="22.421875" style="15" bestFit="1" customWidth="1"/>
    <col min="4" max="4" width="25.57421875" style="15" customWidth="1"/>
    <col min="5" max="5" width="19.8515625" style="15" bestFit="1" customWidth="1"/>
    <col min="6" max="6" width="25.57421875" style="15" customWidth="1"/>
    <col min="7" max="7" width="19.8515625" style="15" bestFit="1" customWidth="1"/>
    <col min="8" max="8" width="25.57421875" style="15" customWidth="1"/>
    <col min="9" max="9" width="18.00390625" style="15" bestFit="1" customWidth="1"/>
    <col min="10" max="10" width="25.57421875" style="15" customWidth="1"/>
    <col min="11" max="11" width="16.00390625" style="15" bestFit="1" customWidth="1"/>
    <col min="12" max="12" width="25.57421875" style="15" customWidth="1"/>
    <col min="13" max="13" width="22.421875" style="15" bestFit="1" customWidth="1"/>
    <col min="14" max="14" width="25.57421875" style="15" bestFit="1" customWidth="1"/>
    <col min="15" max="15" width="22.421875" style="15" bestFit="1" customWidth="1"/>
    <col min="16" max="16384" width="11.421875" style="15" customWidth="1"/>
  </cols>
  <sheetData>
    <row r="1" spans="1:16" s="14" customFormat="1" ht="33.75">
      <c r="A1" s="154" t="s">
        <v>137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32"/>
    </row>
    <row r="2" spans="1:15" s="14" customFormat="1" ht="33.75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0.5" customHeight="1">
      <c r="A3" s="150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87"/>
      <c r="O3" s="87"/>
    </row>
    <row r="4" spans="1:15" ht="26.25">
      <c r="A4" s="146"/>
      <c r="B4" s="146"/>
      <c r="C4" s="146"/>
      <c r="D4" s="130" t="s">
        <v>36</v>
      </c>
      <c r="E4" s="130"/>
      <c r="F4" s="130"/>
      <c r="G4" s="130"/>
      <c r="H4" s="130"/>
      <c r="I4" s="130"/>
      <c r="J4" s="130"/>
      <c r="K4" s="130"/>
      <c r="L4" s="146"/>
      <c r="M4" s="146"/>
      <c r="N4" s="146"/>
      <c r="O4" s="146"/>
    </row>
    <row r="5" spans="1:15" ht="26.25">
      <c r="A5" s="85" t="s">
        <v>52</v>
      </c>
      <c r="B5" s="130" t="s">
        <v>38</v>
      </c>
      <c r="C5" s="130"/>
      <c r="D5" s="130" t="s">
        <v>39</v>
      </c>
      <c r="E5" s="130"/>
      <c r="F5" s="130" t="s">
        <v>40</v>
      </c>
      <c r="G5" s="130"/>
      <c r="H5" s="130" t="s">
        <v>138</v>
      </c>
      <c r="I5" s="130"/>
      <c r="J5" s="130" t="s">
        <v>41</v>
      </c>
      <c r="K5" s="130"/>
      <c r="L5" s="130" t="s">
        <v>42</v>
      </c>
      <c r="M5" s="130"/>
      <c r="N5" s="130" t="s">
        <v>43</v>
      </c>
      <c r="O5" s="130"/>
    </row>
    <row r="6" spans="1:15" ht="26.25">
      <c r="A6" s="85" t="s">
        <v>37</v>
      </c>
      <c r="B6" s="146" t="s">
        <v>139</v>
      </c>
      <c r="C6" s="146" t="s">
        <v>140</v>
      </c>
      <c r="D6" s="146" t="s">
        <v>139</v>
      </c>
      <c r="E6" s="146" t="s">
        <v>140</v>
      </c>
      <c r="F6" s="146" t="s">
        <v>139</v>
      </c>
      <c r="G6" s="146" t="s">
        <v>140</v>
      </c>
      <c r="H6" s="146" t="s">
        <v>139</v>
      </c>
      <c r="I6" s="146" t="s">
        <v>140</v>
      </c>
      <c r="J6" s="146" t="s">
        <v>139</v>
      </c>
      <c r="K6" s="146" t="s">
        <v>140</v>
      </c>
      <c r="L6" s="146" t="s">
        <v>139</v>
      </c>
      <c r="M6" s="146" t="s">
        <v>140</v>
      </c>
      <c r="N6" s="146" t="s">
        <v>139</v>
      </c>
      <c r="O6" s="146" t="s">
        <v>140</v>
      </c>
    </row>
    <row r="7" spans="1:15" ht="26.25">
      <c r="A7" s="85" t="s">
        <v>44</v>
      </c>
      <c r="B7" s="146" t="s">
        <v>63</v>
      </c>
      <c r="C7" s="146" t="s">
        <v>63</v>
      </c>
      <c r="D7" s="146" t="s">
        <v>63</v>
      </c>
      <c r="E7" s="146" t="s">
        <v>63</v>
      </c>
      <c r="F7" s="146" t="s">
        <v>63</v>
      </c>
      <c r="G7" s="146" t="s">
        <v>63</v>
      </c>
      <c r="H7" s="146" t="s">
        <v>63</v>
      </c>
      <c r="I7" s="146" t="s">
        <v>63</v>
      </c>
      <c r="J7" s="146" t="s">
        <v>63</v>
      </c>
      <c r="K7" s="146" t="s">
        <v>63</v>
      </c>
      <c r="L7" s="146" t="s">
        <v>63</v>
      </c>
      <c r="M7" s="146" t="s">
        <v>63</v>
      </c>
      <c r="N7" s="146" t="s">
        <v>63</v>
      </c>
      <c r="O7" s="146" t="s">
        <v>63</v>
      </c>
    </row>
    <row r="8" spans="1:17" ht="27.75" customHeight="1">
      <c r="A8" s="146" t="s">
        <v>1</v>
      </c>
      <c r="B8" s="83">
        <f aca="true" t="shared" si="0" ref="B8:M8">SUM(B9:B13)</f>
        <v>328793839.39</v>
      </c>
      <c r="C8" s="83">
        <f t="shared" si="0"/>
        <v>246401866.63000003</v>
      </c>
      <c r="D8" s="83">
        <f t="shared" si="0"/>
        <v>227785790.9</v>
      </c>
      <c r="E8" s="83">
        <f t="shared" si="0"/>
        <v>230775817.48000002</v>
      </c>
      <c r="F8" s="83">
        <f t="shared" si="0"/>
        <v>67581908.24000001</v>
      </c>
      <c r="G8" s="83">
        <f t="shared" si="0"/>
        <v>34692407.54</v>
      </c>
      <c r="H8" s="83">
        <f t="shared" si="0"/>
        <v>4897482</v>
      </c>
      <c r="I8" s="83">
        <f t="shared" si="0"/>
        <v>2831662.61</v>
      </c>
      <c r="J8" s="83">
        <f t="shared" si="0"/>
        <v>346671.05</v>
      </c>
      <c r="K8" s="83">
        <f t="shared" si="0"/>
        <v>640124.97</v>
      </c>
      <c r="L8" s="83">
        <f t="shared" si="0"/>
        <v>690862005.9</v>
      </c>
      <c r="M8" s="83">
        <f t="shared" si="0"/>
        <v>502157873.75</v>
      </c>
      <c r="N8" s="83">
        <f>SUM(N9:N13)</f>
        <v>1320267697.48</v>
      </c>
      <c r="O8" s="83">
        <f>SUM(O9:O13)</f>
        <v>1017499752.9799998</v>
      </c>
      <c r="Q8" s="33"/>
    </row>
    <row r="9" spans="1:15" ht="27.75" customHeight="1">
      <c r="A9" s="146" t="s">
        <v>2</v>
      </c>
      <c r="B9" s="151">
        <v>98532883.74000001</v>
      </c>
      <c r="C9" s="151">
        <v>142347106.68</v>
      </c>
      <c r="D9" s="151">
        <v>11745000</v>
      </c>
      <c r="E9" s="151">
        <v>27687468.1</v>
      </c>
      <c r="F9" s="151">
        <v>12509994.4</v>
      </c>
      <c r="G9" s="151">
        <v>15268173.09</v>
      </c>
      <c r="H9" s="83">
        <v>2006500</v>
      </c>
      <c r="I9" s="83">
        <v>286188.47</v>
      </c>
      <c r="J9" s="83">
        <v>73032.32</v>
      </c>
      <c r="K9" s="83">
        <v>248878.37</v>
      </c>
      <c r="L9" s="83">
        <v>516631635.27</v>
      </c>
      <c r="M9" s="83">
        <v>359230867.21</v>
      </c>
      <c r="N9" s="83">
        <f>+B9+D9+F9+H9+J9+L9</f>
        <v>641499045.73</v>
      </c>
      <c r="O9" s="83">
        <f>+C9+E9+G9+I9+K9+M9</f>
        <v>545068681.92</v>
      </c>
    </row>
    <row r="10" spans="1:15" ht="27.75" customHeight="1">
      <c r="A10" s="146" t="s">
        <v>49</v>
      </c>
      <c r="B10" s="151">
        <v>24693794.380000003</v>
      </c>
      <c r="C10" s="151">
        <v>12533102.730000004</v>
      </c>
      <c r="D10" s="151">
        <v>40897936.91</v>
      </c>
      <c r="E10" s="151">
        <v>49934556.720000006</v>
      </c>
      <c r="F10" s="151">
        <v>2600000</v>
      </c>
      <c r="G10" s="151">
        <v>2634970.19</v>
      </c>
      <c r="H10" s="83">
        <v>0</v>
      </c>
      <c r="I10" s="83">
        <v>63586.15</v>
      </c>
      <c r="J10" s="83">
        <v>0</v>
      </c>
      <c r="K10" s="83">
        <v>0</v>
      </c>
      <c r="L10" s="83">
        <v>29018085.950000003</v>
      </c>
      <c r="M10" s="83">
        <v>18822028.14</v>
      </c>
      <c r="N10" s="83">
        <f aca="true" t="shared" si="1" ref="N10:O13">+B10+D10+F10+H10+J10+L10</f>
        <v>97209817.24</v>
      </c>
      <c r="O10" s="83">
        <f t="shared" si="1"/>
        <v>83988243.93</v>
      </c>
    </row>
    <row r="11" spans="1:15" ht="27.75" customHeight="1">
      <c r="A11" s="146" t="s">
        <v>5</v>
      </c>
      <c r="B11" s="151">
        <v>22833171.33</v>
      </c>
      <c r="C11" s="151">
        <v>12545950.03</v>
      </c>
      <c r="D11" s="151">
        <v>75706553.48</v>
      </c>
      <c r="E11" s="151">
        <v>93690969.8</v>
      </c>
      <c r="F11" s="151">
        <v>0</v>
      </c>
      <c r="G11" s="151">
        <v>0</v>
      </c>
      <c r="H11" s="83">
        <v>0</v>
      </c>
      <c r="I11" s="83">
        <v>715315.6699999999</v>
      </c>
      <c r="J11" s="83">
        <v>0</v>
      </c>
      <c r="K11" s="83">
        <v>0</v>
      </c>
      <c r="L11" s="83">
        <v>26299396.68</v>
      </c>
      <c r="M11" s="83">
        <v>12260605.32</v>
      </c>
      <c r="N11" s="83">
        <f t="shared" si="1"/>
        <v>124839121.49000001</v>
      </c>
      <c r="O11" s="83">
        <f t="shared" si="1"/>
        <v>119212840.82</v>
      </c>
    </row>
    <row r="12" spans="1:15" ht="27.75" customHeight="1">
      <c r="A12" s="146" t="s">
        <v>4</v>
      </c>
      <c r="B12" s="151">
        <v>72477981.43</v>
      </c>
      <c r="C12" s="151">
        <v>34335341.82</v>
      </c>
      <c r="D12" s="151">
        <v>7602243.92</v>
      </c>
      <c r="E12" s="151">
        <v>15621722.399999999</v>
      </c>
      <c r="F12" s="151">
        <v>2793955.8</v>
      </c>
      <c r="G12" s="151">
        <v>1988472.11</v>
      </c>
      <c r="H12" s="151">
        <v>0</v>
      </c>
      <c r="I12" s="151">
        <v>17411.21</v>
      </c>
      <c r="J12" s="151">
        <v>273638.73</v>
      </c>
      <c r="K12" s="151">
        <v>307913.28</v>
      </c>
      <c r="L12" s="83">
        <v>41491050</v>
      </c>
      <c r="M12" s="83">
        <v>31997050.790000007</v>
      </c>
      <c r="N12" s="83">
        <f t="shared" si="1"/>
        <v>124638869.88000001</v>
      </c>
      <c r="O12" s="83">
        <f t="shared" si="1"/>
        <v>84267911.61000001</v>
      </c>
    </row>
    <row r="13" spans="1:15" ht="27.75" customHeight="1">
      <c r="A13" s="146" t="s">
        <v>3</v>
      </c>
      <c r="B13" s="151">
        <v>110256008.50999999</v>
      </c>
      <c r="C13" s="151">
        <v>44640365.37</v>
      </c>
      <c r="D13" s="151">
        <v>91834056.59</v>
      </c>
      <c r="E13" s="151">
        <v>43841100.45999999</v>
      </c>
      <c r="F13" s="151">
        <v>49677958.04000001</v>
      </c>
      <c r="G13" s="151">
        <v>14800792.149999999</v>
      </c>
      <c r="H13" s="151">
        <v>2890982</v>
      </c>
      <c r="I13" s="151">
        <v>1749161.1099999999</v>
      </c>
      <c r="J13" s="151">
        <v>0</v>
      </c>
      <c r="K13" s="151">
        <v>83333.32</v>
      </c>
      <c r="L13" s="83">
        <v>77421838</v>
      </c>
      <c r="M13" s="83">
        <v>79847322.29000002</v>
      </c>
      <c r="N13" s="83">
        <f t="shared" si="1"/>
        <v>332080843.14</v>
      </c>
      <c r="O13" s="83">
        <f t="shared" si="1"/>
        <v>184962074.7</v>
      </c>
    </row>
    <row r="14" spans="1:15" ht="27.75" customHeight="1">
      <c r="A14" s="146" t="s">
        <v>6</v>
      </c>
      <c r="B14" s="83">
        <f aca="true" t="shared" si="2" ref="B14:M14">SUM(B15:B20)</f>
        <v>780282066.3100001</v>
      </c>
      <c r="C14" s="83">
        <f t="shared" si="2"/>
        <v>334951831.10999995</v>
      </c>
      <c r="D14" s="83">
        <f t="shared" si="2"/>
        <v>37568113.7</v>
      </c>
      <c r="E14" s="83">
        <f t="shared" si="2"/>
        <v>36187720.67</v>
      </c>
      <c r="F14" s="83">
        <f t="shared" si="2"/>
        <v>43055570.33</v>
      </c>
      <c r="G14" s="83">
        <f t="shared" si="2"/>
        <v>45677732.3</v>
      </c>
      <c r="H14" s="83">
        <f t="shared" si="2"/>
        <v>8525942</v>
      </c>
      <c r="I14" s="83">
        <f t="shared" si="2"/>
        <v>334377.56</v>
      </c>
      <c r="J14" s="83">
        <f t="shared" si="2"/>
        <v>2792861.37</v>
      </c>
      <c r="K14" s="83">
        <f t="shared" si="2"/>
        <v>418757.2</v>
      </c>
      <c r="L14" s="83">
        <f t="shared" si="2"/>
        <v>622858776.9100001</v>
      </c>
      <c r="M14" s="83">
        <f t="shared" si="2"/>
        <v>358302523.65999997</v>
      </c>
      <c r="N14" s="83">
        <f>SUM(N15:N20)</f>
        <v>1495083330.6200001</v>
      </c>
      <c r="O14" s="83">
        <f>SUM(O15:O20)</f>
        <v>775872942.5</v>
      </c>
    </row>
    <row r="15" spans="1:17" ht="27.75" customHeight="1">
      <c r="A15" s="146" t="s">
        <v>9</v>
      </c>
      <c r="B15" s="151">
        <v>45746219.67</v>
      </c>
      <c r="C15" s="151">
        <v>35329771.980000004</v>
      </c>
      <c r="D15" s="151">
        <v>3962365.1100000003</v>
      </c>
      <c r="E15" s="151">
        <v>6580761.6899999995</v>
      </c>
      <c r="F15" s="83">
        <v>9200000</v>
      </c>
      <c r="G15" s="83">
        <v>12813124.469999999</v>
      </c>
      <c r="H15" s="83">
        <v>300000</v>
      </c>
      <c r="I15" s="83">
        <v>19900.97</v>
      </c>
      <c r="J15" s="83">
        <v>0</v>
      </c>
      <c r="K15" s="83">
        <v>0</v>
      </c>
      <c r="L15" s="83">
        <v>245571295.73000002</v>
      </c>
      <c r="M15" s="83">
        <v>151723753.53</v>
      </c>
      <c r="N15" s="83">
        <f aca="true" t="shared" si="3" ref="N15:O20">+B15+D15+F15+H15+J15+L15</f>
        <v>304779880.51</v>
      </c>
      <c r="O15" s="83">
        <f t="shared" si="3"/>
        <v>206467312.64</v>
      </c>
      <c r="Q15" s="20"/>
    </row>
    <row r="16" spans="1:17" ht="27.75" customHeight="1">
      <c r="A16" s="146" t="s">
        <v>34</v>
      </c>
      <c r="B16" s="151">
        <v>280933746.18</v>
      </c>
      <c r="C16" s="151">
        <v>76303446.85</v>
      </c>
      <c r="D16" s="151">
        <v>6095500</v>
      </c>
      <c r="E16" s="151">
        <v>5825606</v>
      </c>
      <c r="F16" s="83">
        <v>17089782.12</v>
      </c>
      <c r="G16" s="83">
        <v>14975837.01</v>
      </c>
      <c r="H16" s="83">
        <v>700000</v>
      </c>
      <c r="I16" s="83">
        <v>135707.63999999998</v>
      </c>
      <c r="J16" s="83">
        <v>970000</v>
      </c>
      <c r="K16" s="83">
        <v>418757.2</v>
      </c>
      <c r="L16" s="83">
        <v>228083104.85</v>
      </c>
      <c r="M16" s="83">
        <v>124209811.27</v>
      </c>
      <c r="N16" s="83">
        <f t="shared" si="3"/>
        <v>533872133.15</v>
      </c>
      <c r="O16" s="83">
        <f t="shared" si="3"/>
        <v>221869165.97</v>
      </c>
      <c r="Q16" s="20"/>
    </row>
    <row r="17" spans="1:15" ht="27.75" customHeight="1">
      <c r="A17" s="146" t="s">
        <v>11</v>
      </c>
      <c r="B17" s="151">
        <v>33758170.95</v>
      </c>
      <c r="C17" s="151">
        <v>17635505.889999997</v>
      </c>
      <c r="D17" s="151">
        <v>7802170.089999999</v>
      </c>
      <c r="E17" s="151">
        <v>4113654.34</v>
      </c>
      <c r="F17" s="151">
        <v>1400000</v>
      </c>
      <c r="G17" s="151">
        <v>318768.32999999996</v>
      </c>
      <c r="H17" s="83">
        <v>2706000</v>
      </c>
      <c r="I17" s="83">
        <v>14011</v>
      </c>
      <c r="J17" s="83">
        <v>992614.1399999999</v>
      </c>
      <c r="K17" s="83">
        <v>0</v>
      </c>
      <c r="L17" s="83">
        <v>42490943.7</v>
      </c>
      <c r="M17" s="83">
        <v>17741658.200000003</v>
      </c>
      <c r="N17" s="83">
        <f t="shared" si="3"/>
        <v>89149898.88</v>
      </c>
      <c r="O17" s="83">
        <f t="shared" si="3"/>
        <v>39823597.76</v>
      </c>
    </row>
    <row r="18" spans="1:15" ht="27.75" customHeight="1">
      <c r="A18" s="146" t="s">
        <v>10</v>
      </c>
      <c r="B18" s="151">
        <v>107630961.59</v>
      </c>
      <c r="C18" s="151">
        <v>23889652.710000005</v>
      </c>
      <c r="D18" s="151">
        <v>4068265.8899999997</v>
      </c>
      <c r="E18" s="151">
        <v>2707568.5999999996</v>
      </c>
      <c r="F18" s="151">
        <v>2253788.81</v>
      </c>
      <c r="G18" s="151">
        <v>1542722.95</v>
      </c>
      <c r="H18" s="83">
        <v>1853000</v>
      </c>
      <c r="I18" s="83">
        <v>44758</v>
      </c>
      <c r="J18" s="83">
        <v>0</v>
      </c>
      <c r="K18" s="83">
        <v>0</v>
      </c>
      <c r="L18" s="83">
        <v>51703922.89</v>
      </c>
      <c r="M18" s="83">
        <v>20343856.96</v>
      </c>
      <c r="N18" s="83">
        <f t="shared" si="3"/>
        <v>167509939.18</v>
      </c>
      <c r="O18" s="83">
        <f t="shared" si="3"/>
        <v>48528559.22</v>
      </c>
    </row>
    <row r="19" spans="1:17" ht="27.75" customHeight="1">
      <c r="A19" s="146" t="s">
        <v>7</v>
      </c>
      <c r="B19" s="151">
        <v>284386111.28000003</v>
      </c>
      <c r="C19" s="151">
        <v>164035546.72</v>
      </c>
      <c r="D19" s="151">
        <v>9962965.59</v>
      </c>
      <c r="E19" s="151">
        <v>12328508.59</v>
      </c>
      <c r="F19" s="83">
        <v>8199999.4</v>
      </c>
      <c r="G19" s="83">
        <v>9401596.090000002</v>
      </c>
      <c r="H19" s="83">
        <v>2966942</v>
      </c>
      <c r="I19" s="83">
        <v>119999.95</v>
      </c>
      <c r="J19" s="83">
        <v>830247.23</v>
      </c>
      <c r="K19" s="83">
        <v>0</v>
      </c>
      <c r="L19" s="83">
        <v>34551263.67</v>
      </c>
      <c r="M19" s="83">
        <v>30027026.020000003</v>
      </c>
      <c r="N19" s="83">
        <f t="shared" si="3"/>
        <v>340897529.17</v>
      </c>
      <c r="O19" s="83">
        <f t="shared" si="3"/>
        <v>215912677.37</v>
      </c>
      <c r="Q19" s="20"/>
    </row>
    <row r="20" spans="1:15" ht="27.75" customHeight="1">
      <c r="A20" s="146" t="s">
        <v>12</v>
      </c>
      <c r="B20" s="151">
        <v>27826856.64</v>
      </c>
      <c r="C20" s="151">
        <v>17757906.959999997</v>
      </c>
      <c r="D20" s="151">
        <v>5676847.02</v>
      </c>
      <c r="E20" s="151">
        <v>4631621.45</v>
      </c>
      <c r="F20" s="151">
        <v>4912000</v>
      </c>
      <c r="G20" s="151">
        <v>6625683.45</v>
      </c>
      <c r="H20" s="83">
        <v>0</v>
      </c>
      <c r="I20" s="83">
        <v>0</v>
      </c>
      <c r="J20" s="83">
        <v>0</v>
      </c>
      <c r="K20" s="83">
        <v>0</v>
      </c>
      <c r="L20" s="83">
        <v>20458246.07</v>
      </c>
      <c r="M20" s="83">
        <v>14256417.68</v>
      </c>
      <c r="N20" s="83">
        <f t="shared" si="3"/>
        <v>58873949.73</v>
      </c>
      <c r="O20" s="83">
        <f t="shared" si="3"/>
        <v>43271629.53999999</v>
      </c>
    </row>
    <row r="21" spans="1:15" ht="27.75" customHeight="1">
      <c r="A21" s="146" t="s">
        <v>13</v>
      </c>
      <c r="B21" s="83">
        <f aca="true" t="shared" si="4" ref="B21:M21">SUM(B22:B27)</f>
        <v>1242343508.1200001</v>
      </c>
      <c r="C21" s="83">
        <f t="shared" si="4"/>
        <v>1116077368.77</v>
      </c>
      <c r="D21" s="83">
        <f t="shared" si="4"/>
        <v>118156539.63</v>
      </c>
      <c r="E21" s="83">
        <f t="shared" si="4"/>
        <v>81324675.75</v>
      </c>
      <c r="F21" s="83">
        <f t="shared" si="4"/>
        <v>12672499.65</v>
      </c>
      <c r="G21" s="83">
        <f t="shared" si="4"/>
        <v>8840103.149999999</v>
      </c>
      <c r="H21" s="83">
        <f t="shared" si="4"/>
        <v>11057456.61</v>
      </c>
      <c r="I21" s="83">
        <f t="shared" si="4"/>
        <v>10329331.6</v>
      </c>
      <c r="J21" s="83">
        <f t="shared" si="4"/>
        <v>1827957</v>
      </c>
      <c r="K21" s="83">
        <f t="shared" si="4"/>
        <v>1450796.65</v>
      </c>
      <c r="L21" s="83">
        <f t="shared" si="4"/>
        <v>60834935.94</v>
      </c>
      <c r="M21" s="83">
        <f t="shared" si="4"/>
        <v>40280396.59</v>
      </c>
      <c r="N21" s="83">
        <f>SUM(N22:N27)</f>
        <v>1446892896.95</v>
      </c>
      <c r="O21" s="83">
        <f>SUM(O22:O27)</f>
        <v>1258302672.51</v>
      </c>
    </row>
    <row r="22" spans="1:15" ht="27.75" customHeight="1">
      <c r="A22" s="146" t="s">
        <v>19</v>
      </c>
      <c r="B22" s="151">
        <v>157757969.08999997</v>
      </c>
      <c r="C22" s="151">
        <v>337008042.81000006</v>
      </c>
      <c r="D22" s="151">
        <v>4289613</v>
      </c>
      <c r="E22" s="151">
        <v>2970733.04</v>
      </c>
      <c r="F22" s="83">
        <v>799999.65</v>
      </c>
      <c r="G22" s="83">
        <v>820569.31</v>
      </c>
      <c r="H22" s="151">
        <v>3026280</v>
      </c>
      <c r="I22" s="151">
        <v>1063952.69</v>
      </c>
      <c r="J22" s="151">
        <v>0</v>
      </c>
      <c r="K22" s="151">
        <v>20000</v>
      </c>
      <c r="L22" s="83">
        <v>7745280.97</v>
      </c>
      <c r="M22" s="83">
        <v>2704729.84</v>
      </c>
      <c r="N22" s="83">
        <f aca="true" t="shared" si="5" ref="N22:O27">+B22+D22+F22+H22+J22+L22</f>
        <v>173619142.70999998</v>
      </c>
      <c r="O22" s="83">
        <f t="shared" si="5"/>
        <v>344588027.69000006</v>
      </c>
    </row>
    <row r="23" spans="1:15" ht="27.75" customHeight="1">
      <c r="A23" s="146" t="s">
        <v>17</v>
      </c>
      <c r="B23" s="151">
        <v>347177664.99</v>
      </c>
      <c r="C23" s="151">
        <v>266111879.44</v>
      </c>
      <c r="D23" s="151">
        <v>20571536.71</v>
      </c>
      <c r="E23" s="151">
        <v>6001711.63</v>
      </c>
      <c r="F23" s="83">
        <v>0</v>
      </c>
      <c r="G23" s="151">
        <v>0</v>
      </c>
      <c r="H23" s="151">
        <v>438136.61</v>
      </c>
      <c r="I23" s="151">
        <v>0</v>
      </c>
      <c r="J23" s="151">
        <v>0</v>
      </c>
      <c r="K23" s="151">
        <v>0</v>
      </c>
      <c r="L23" s="83">
        <v>4464209.21</v>
      </c>
      <c r="M23" s="83">
        <v>1831917.0300000003</v>
      </c>
      <c r="N23" s="83">
        <f t="shared" si="5"/>
        <v>372651547.52</v>
      </c>
      <c r="O23" s="83">
        <f t="shared" si="5"/>
        <v>273945508.09999996</v>
      </c>
    </row>
    <row r="24" spans="1:15" ht="27.75" customHeight="1">
      <c r="A24" s="146" t="s">
        <v>18</v>
      </c>
      <c r="B24" s="151">
        <v>32454339.299999997</v>
      </c>
      <c r="C24" s="151">
        <v>21975391.51</v>
      </c>
      <c r="D24" s="151">
        <v>8922345.41</v>
      </c>
      <c r="E24" s="151">
        <v>7887205.890000001</v>
      </c>
      <c r="F24" s="151">
        <v>0</v>
      </c>
      <c r="G24" s="151">
        <v>125000</v>
      </c>
      <c r="H24" s="151">
        <v>5300000</v>
      </c>
      <c r="I24" s="151">
        <v>953803.6499999999</v>
      </c>
      <c r="J24" s="151">
        <v>300000</v>
      </c>
      <c r="K24" s="151">
        <v>16101.07</v>
      </c>
      <c r="L24" s="83">
        <v>24115766.759999998</v>
      </c>
      <c r="M24" s="83">
        <v>16588420.55</v>
      </c>
      <c r="N24" s="83">
        <f t="shared" si="5"/>
        <v>71092451.47</v>
      </c>
      <c r="O24" s="83">
        <f t="shared" si="5"/>
        <v>47545922.67</v>
      </c>
    </row>
    <row r="25" spans="1:15" ht="27.75" customHeight="1">
      <c r="A25" s="146" t="s">
        <v>20</v>
      </c>
      <c r="B25" s="151">
        <v>42887195.84</v>
      </c>
      <c r="C25" s="151">
        <v>45775036.62</v>
      </c>
      <c r="D25" s="151">
        <v>40578242.51</v>
      </c>
      <c r="E25" s="151">
        <v>43027764.46</v>
      </c>
      <c r="F25" s="83">
        <v>2400000</v>
      </c>
      <c r="G25" s="83">
        <v>1900000</v>
      </c>
      <c r="H25" s="83">
        <v>0</v>
      </c>
      <c r="I25" s="83">
        <v>8050135.140000001</v>
      </c>
      <c r="J25" s="83">
        <v>1127957</v>
      </c>
      <c r="K25" s="83">
        <v>959695.58</v>
      </c>
      <c r="L25" s="83">
        <v>4017500</v>
      </c>
      <c r="M25" s="83">
        <v>4468245.720000001</v>
      </c>
      <c r="N25" s="83">
        <f t="shared" si="5"/>
        <v>91010895.35</v>
      </c>
      <c r="O25" s="83">
        <f t="shared" si="5"/>
        <v>104180877.52</v>
      </c>
    </row>
    <row r="26" spans="1:15" ht="27.75" customHeight="1">
      <c r="A26" s="146" t="s">
        <v>16</v>
      </c>
      <c r="B26" s="151">
        <v>222506731.41000003</v>
      </c>
      <c r="C26" s="151">
        <v>193493400.10000002</v>
      </c>
      <c r="D26" s="151">
        <v>8335500</v>
      </c>
      <c r="E26" s="151">
        <v>6450111.18</v>
      </c>
      <c r="F26" s="151">
        <v>5450000</v>
      </c>
      <c r="G26" s="151">
        <v>2793667.46</v>
      </c>
      <c r="H26" s="151">
        <v>700000</v>
      </c>
      <c r="I26" s="151">
        <v>0</v>
      </c>
      <c r="J26" s="151">
        <v>200000</v>
      </c>
      <c r="K26" s="151">
        <v>455000</v>
      </c>
      <c r="L26" s="83">
        <v>9600277</v>
      </c>
      <c r="M26" s="83">
        <v>6374133.6000000015</v>
      </c>
      <c r="N26" s="83">
        <f t="shared" si="5"/>
        <v>246792508.41000003</v>
      </c>
      <c r="O26" s="83">
        <f t="shared" si="5"/>
        <v>209566312.34000003</v>
      </c>
    </row>
    <row r="27" spans="1:15" ht="27.75" customHeight="1">
      <c r="A27" s="146" t="s">
        <v>14</v>
      </c>
      <c r="B27" s="151">
        <v>439559607.49</v>
      </c>
      <c r="C27" s="151">
        <v>251713618.29000002</v>
      </c>
      <c r="D27" s="151">
        <v>35459302</v>
      </c>
      <c r="E27" s="151">
        <v>14987149.55</v>
      </c>
      <c r="F27" s="151">
        <v>4022500</v>
      </c>
      <c r="G27" s="151">
        <v>3200866.38</v>
      </c>
      <c r="H27" s="151">
        <v>1593040</v>
      </c>
      <c r="I27" s="151">
        <v>261440.12</v>
      </c>
      <c r="J27" s="151">
        <v>200000</v>
      </c>
      <c r="K27" s="151">
        <v>0</v>
      </c>
      <c r="L27" s="83">
        <v>10891902</v>
      </c>
      <c r="M27" s="83">
        <v>8312949.85</v>
      </c>
      <c r="N27" s="83">
        <f t="shared" si="5"/>
        <v>491726351.49</v>
      </c>
      <c r="O27" s="83">
        <f t="shared" si="5"/>
        <v>278476024.19000006</v>
      </c>
    </row>
    <row r="28" spans="1:15" ht="27.75" customHeight="1">
      <c r="A28" s="146" t="s">
        <v>21</v>
      </c>
      <c r="B28" s="83">
        <f aca="true" t="shared" si="6" ref="B28:M28">SUM(B29:B33)</f>
        <v>1301125055.57</v>
      </c>
      <c r="C28" s="83">
        <f t="shared" si="6"/>
        <v>1187971575.4899998</v>
      </c>
      <c r="D28" s="83">
        <f t="shared" si="6"/>
        <v>112635436</v>
      </c>
      <c r="E28" s="83">
        <f t="shared" si="6"/>
        <v>126909390.55000001</v>
      </c>
      <c r="F28" s="83">
        <f t="shared" si="6"/>
        <v>167717668.51</v>
      </c>
      <c r="G28" s="83">
        <f t="shared" si="6"/>
        <v>209565787.76999998</v>
      </c>
      <c r="H28" s="83">
        <f t="shared" si="6"/>
        <v>800000</v>
      </c>
      <c r="I28" s="83">
        <f t="shared" si="6"/>
        <v>1422462.4700000002</v>
      </c>
      <c r="J28" s="83">
        <f t="shared" si="6"/>
        <v>506081</v>
      </c>
      <c r="K28" s="83">
        <f t="shared" si="6"/>
        <v>140572.03</v>
      </c>
      <c r="L28" s="83">
        <f t="shared" si="6"/>
        <v>86391544.95</v>
      </c>
      <c r="M28" s="83">
        <f t="shared" si="6"/>
        <v>58166334.019999996</v>
      </c>
      <c r="N28" s="83">
        <f>SUM(N29:N33)</f>
        <v>1669175786.0299997</v>
      </c>
      <c r="O28" s="83">
        <f>SUM(O29:O33)</f>
        <v>1584176122.33</v>
      </c>
    </row>
    <row r="29" spans="1:15" ht="27.75" customHeight="1">
      <c r="A29" s="146" t="s">
        <v>27</v>
      </c>
      <c r="B29" s="151">
        <v>224763364.15999997</v>
      </c>
      <c r="C29" s="151">
        <v>262714797.82</v>
      </c>
      <c r="D29" s="151">
        <v>12946289</v>
      </c>
      <c r="E29" s="151">
        <v>17521498.96</v>
      </c>
      <c r="F29" s="151">
        <v>20025500</v>
      </c>
      <c r="G29" s="151">
        <v>10611578.200000001</v>
      </c>
      <c r="H29" s="83">
        <v>800000</v>
      </c>
      <c r="I29" s="83">
        <v>0</v>
      </c>
      <c r="J29" s="83">
        <v>0</v>
      </c>
      <c r="K29" s="83">
        <v>0</v>
      </c>
      <c r="L29" s="83">
        <v>48004377.75</v>
      </c>
      <c r="M29" s="83">
        <v>32561572.54</v>
      </c>
      <c r="N29" s="83">
        <f aca="true" t="shared" si="7" ref="N29:O33">+B29+D29+F29+H29+J29+L29</f>
        <v>306539530.90999997</v>
      </c>
      <c r="O29" s="83">
        <f t="shared" si="7"/>
        <v>323409447.52</v>
      </c>
    </row>
    <row r="30" spans="1:15" ht="27.75" customHeight="1">
      <c r="A30" s="146" t="s">
        <v>26</v>
      </c>
      <c r="B30" s="151">
        <v>87307478.75999999</v>
      </c>
      <c r="C30" s="151">
        <v>73410949.74</v>
      </c>
      <c r="D30" s="151">
        <v>60038000</v>
      </c>
      <c r="E30" s="151">
        <v>65451773.93000001</v>
      </c>
      <c r="F30" s="151">
        <v>101468561.24000001</v>
      </c>
      <c r="G30" s="151">
        <v>78209979.66</v>
      </c>
      <c r="H30" s="83">
        <v>0</v>
      </c>
      <c r="I30" s="83">
        <v>0</v>
      </c>
      <c r="J30" s="83">
        <v>506081</v>
      </c>
      <c r="K30" s="83">
        <v>0</v>
      </c>
      <c r="L30" s="83">
        <v>14708962</v>
      </c>
      <c r="M30" s="83">
        <v>8057750.87</v>
      </c>
      <c r="N30" s="83">
        <f t="shared" si="7"/>
        <v>264029083</v>
      </c>
      <c r="O30" s="83">
        <f t="shared" si="7"/>
        <v>225130454.20000002</v>
      </c>
    </row>
    <row r="31" spans="1:15" ht="27.75" customHeight="1">
      <c r="A31" s="146" t="s">
        <v>31</v>
      </c>
      <c r="B31" s="151">
        <v>25455213.5</v>
      </c>
      <c r="C31" s="151">
        <v>15741027.36</v>
      </c>
      <c r="D31" s="151">
        <v>16043147</v>
      </c>
      <c r="E31" s="151">
        <v>13863984.069999998</v>
      </c>
      <c r="F31" s="151">
        <v>12164083</v>
      </c>
      <c r="G31" s="151">
        <v>16149859.39</v>
      </c>
      <c r="H31" s="151">
        <v>0</v>
      </c>
      <c r="I31" s="151">
        <v>82975.62</v>
      </c>
      <c r="J31" s="151">
        <v>0</v>
      </c>
      <c r="K31" s="151">
        <v>70572.03</v>
      </c>
      <c r="L31" s="83">
        <v>2209699</v>
      </c>
      <c r="M31" s="83">
        <v>3123737.71</v>
      </c>
      <c r="N31" s="83">
        <f t="shared" si="7"/>
        <v>55872142.5</v>
      </c>
      <c r="O31" s="83">
        <f t="shared" si="7"/>
        <v>49032156.18</v>
      </c>
    </row>
    <row r="32" spans="1:15" ht="27.75" customHeight="1">
      <c r="A32" s="146" t="s">
        <v>24</v>
      </c>
      <c r="B32" s="151">
        <v>497504023.23</v>
      </c>
      <c r="C32" s="151">
        <v>405534486.59999996</v>
      </c>
      <c r="D32" s="151">
        <v>609000</v>
      </c>
      <c r="E32" s="151">
        <v>30000</v>
      </c>
      <c r="F32" s="83">
        <v>250000</v>
      </c>
      <c r="G32" s="83">
        <v>6944.44</v>
      </c>
      <c r="H32" s="83">
        <v>0</v>
      </c>
      <c r="I32" s="83">
        <v>0</v>
      </c>
      <c r="J32" s="83">
        <v>0</v>
      </c>
      <c r="K32" s="83">
        <v>0</v>
      </c>
      <c r="L32" s="83">
        <v>3828200</v>
      </c>
      <c r="M32" s="83">
        <v>4881509.529999999</v>
      </c>
      <c r="N32" s="83">
        <f t="shared" si="7"/>
        <v>502191223.23</v>
      </c>
      <c r="O32" s="83">
        <f t="shared" si="7"/>
        <v>410452940.56999993</v>
      </c>
    </row>
    <row r="33" spans="1:15" ht="27.75" customHeight="1">
      <c r="A33" s="146" t="s">
        <v>22</v>
      </c>
      <c r="B33" s="151">
        <v>466094975.91999996</v>
      </c>
      <c r="C33" s="151">
        <v>430570313.9699999</v>
      </c>
      <c r="D33" s="151">
        <v>22999000</v>
      </c>
      <c r="E33" s="151">
        <v>30042133.590000004</v>
      </c>
      <c r="F33" s="151">
        <v>33809524.269999996</v>
      </c>
      <c r="G33" s="151">
        <v>104587426.08</v>
      </c>
      <c r="H33" s="83">
        <v>0</v>
      </c>
      <c r="I33" s="83">
        <v>1339486.85</v>
      </c>
      <c r="J33" s="83">
        <v>0</v>
      </c>
      <c r="K33" s="83">
        <v>70000</v>
      </c>
      <c r="L33" s="83">
        <v>17640306.200000003</v>
      </c>
      <c r="M33" s="83">
        <v>9541763.370000001</v>
      </c>
      <c r="N33" s="83">
        <f t="shared" si="7"/>
        <v>540543806.39</v>
      </c>
      <c r="O33" s="83">
        <f t="shared" si="7"/>
        <v>576151123.86</v>
      </c>
    </row>
    <row r="34" spans="1:15" ht="27.75" customHeight="1">
      <c r="A34" s="146" t="s">
        <v>28</v>
      </c>
      <c r="B34" s="83">
        <f aca="true" t="shared" si="8" ref="B34:M34">SUM(B35:B39)</f>
        <v>604075931.94</v>
      </c>
      <c r="C34" s="83">
        <f t="shared" si="8"/>
        <v>540758988.2</v>
      </c>
      <c r="D34" s="83">
        <f t="shared" si="8"/>
        <v>140111173.76999998</v>
      </c>
      <c r="E34" s="83">
        <f t="shared" si="8"/>
        <v>138997893.43</v>
      </c>
      <c r="F34" s="83">
        <f t="shared" si="8"/>
        <v>30151438.71</v>
      </c>
      <c r="G34" s="83">
        <f t="shared" si="8"/>
        <v>29865110.01</v>
      </c>
      <c r="H34" s="83">
        <f t="shared" si="8"/>
        <v>2294162</v>
      </c>
      <c r="I34" s="83">
        <f t="shared" si="8"/>
        <v>1311421.35</v>
      </c>
      <c r="J34" s="83">
        <f t="shared" si="8"/>
        <v>9604546.95</v>
      </c>
      <c r="K34" s="83">
        <f t="shared" si="8"/>
        <v>1227295.52</v>
      </c>
      <c r="L34" s="83">
        <f t="shared" si="8"/>
        <v>113742311.00999999</v>
      </c>
      <c r="M34" s="83">
        <f t="shared" si="8"/>
        <v>67199749.71000001</v>
      </c>
      <c r="N34" s="83">
        <f>SUM(N35:N39)</f>
        <v>899979564.3800001</v>
      </c>
      <c r="O34" s="83">
        <f>SUM(O35:O39)</f>
        <v>779360458.22</v>
      </c>
    </row>
    <row r="35" spans="1:15" ht="27.75" customHeight="1">
      <c r="A35" s="146" t="s">
        <v>29</v>
      </c>
      <c r="B35" s="151">
        <v>41627971.53</v>
      </c>
      <c r="C35" s="151">
        <v>15209455.63</v>
      </c>
      <c r="D35" s="151">
        <v>52524215</v>
      </c>
      <c r="E35" s="151">
        <v>44072291.57</v>
      </c>
      <c r="F35" s="151">
        <v>6000000</v>
      </c>
      <c r="G35" s="151">
        <v>5504166.67</v>
      </c>
      <c r="H35" s="151">
        <v>203457</v>
      </c>
      <c r="I35" s="151">
        <v>540000</v>
      </c>
      <c r="J35" s="151">
        <v>107200</v>
      </c>
      <c r="K35" s="151">
        <v>120000</v>
      </c>
      <c r="L35" s="83">
        <v>22556023</v>
      </c>
      <c r="M35" s="83">
        <v>18120358.03</v>
      </c>
      <c r="N35" s="83">
        <f aca="true" t="shared" si="9" ref="N35:O39">+B35+D35+F35+H35+J35+L35</f>
        <v>123018866.53</v>
      </c>
      <c r="O35" s="83">
        <f t="shared" si="9"/>
        <v>83566271.9</v>
      </c>
    </row>
    <row r="36" spans="1:15" ht="27.75" customHeight="1">
      <c r="A36" s="146" t="s">
        <v>50</v>
      </c>
      <c r="B36" s="151">
        <v>232768074.74</v>
      </c>
      <c r="C36" s="151">
        <v>135865336.01</v>
      </c>
      <c r="D36" s="151">
        <v>10749503.84</v>
      </c>
      <c r="E36" s="151">
        <v>6011297.750000001</v>
      </c>
      <c r="F36" s="151">
        <v>2234114.81</v>
      </c>
      <c r="G36" s="151">
        <v>5111099.210000001</v>
      </c>
      <c r="H36" s="151">
        <v>0</v>
      </c>
      <c r="I36" s="151">
        <v>26666.670000000002</v>
      </c>
      <c r="J36" s="151">
        <v>270392.95</v>
      </c>
      <c r="K36" s="151">
        <v>243204.41</v>
      </c>
      <c r="L36" s="83">
        <v>15647000.000000002</v>
      </c>
      <c r="M36" s="83">
        <v>2335570.09</v>
      </c>
      <c r="N36" s="83">
        <f t="shared" si="9"/>
        <v>261669086.34</v>
      </c>
      <c r="O36" s="83">
        <f t="shared" si="9"/>
        <v>149593174.14</v>
      </c>
    </row>
    <row r="37" spans="1:15" ht="27.75" customHeight="1">
      <c r="A37" s="146" t="s">
        <v>32</v>
      </c>
      <c r="B37" s="151">
        <v>23769690.29</v>
      </c>
      <c r="C37" s="151">
        <v>18326447.65</v>
      </c>
      <c r="D37" s="151">
        <v>57734651.82</v>
      </c>
      <c r="E37" s="151">
        <v>67805914.11</v>
      </c>
      <c r="F37" s="151">
        <v>12782083.9</v>
      </c>
      <c r="G37" s="151">
        <v>11426108.22</v>
      </c>
      <c r="H37" s="83">
        <v>1833000</v>
      </c>
      <c r="I37" s="83">
        <v>247006.85000000003</v>
      </c>
      <c r="J37" s="83">
        <v>840954</v>
      </c>
      <c r="K37" s="83">
        <v>628072.99</v>
      </c>
      <c r="L37" s="83">
        <v>63663226.57</v>
      </c>
      <c r="M37" s="83">
        <v>37537484.41000001</v>
      </c>
      <c r="N37" s="83">
        <f t="shared" si="9"/>
        <v>160623606.58</v>
      </c>
      <c r="O37" s="83">
        <f t="shared" si="9"/>
        <v>135971034.23</v>
      </c>
    </row>
    <row r="38" spans="1:15" ht="27.75" customHeight="1">
      <c r="A38" s="146" t="s">
        <v>90</v>
      </c>
      <c r="B38" s="151">
        <v>248895992.31</v>
      </c>
      <c r="C38" s="151">
        <v>314933168.11</v>
      </c>
      <c r="D38" s="151">
        <v>2584072.96</v>
      </c>
      <c r="E38" s="151">
        <v>2488250.75</v>
      </c>
      <c r="F38" s="151">
        <v>4606500</v>
      </c>
      <c r="G38" s="151">
        <v>2468774.45</v>
      </c>
      <c r="H38" s="151">
        <v>0</v>
      </c>
      <c r="I38" s="151">
        <v>399000</v>
      </c>
      <c r="J38" s="151">
        <v>8200000</v>
      </c>
      <c r="K38" s="151">
        <v>162500</v>
      </c>
      <c r="L38" s="83">
        <v>8604206.44</v>
      </c>
      <c r="M38" s="83">
        <v>5957307.039999999</v>
      </c>
      <c r="N38" s="83">
        <f t="shared" si="9"/>
        <v>272890771.71000004</v>
      </c>
      <c r="O38" s="83">
        <f t="shared" si="9"/>
        <v>326409000.35</v>
      </c>
    </row>
    <row r="39" spans="1:15" ht="27.75" customHeight="1">
      <c r="A39" s="146" t="s">
        <v>30</v>
      </c>
      <c r="B39" s="151">
        <v>57014203.07</v>
      </c>
      <c r="C39" s="151">
        <v>56424580.80000001</v>
      </c>
      <c r="D39" s="151">
        <v>16518730.15</v>
      </c>
      <c r="E39" s="151">
        <v>18620139.25</v>
      </c>
      <c r="F39" s="151">
        <v>4528740</v>
      </c>
      <c r="G39" s="151">
        <v>5354961.46</v>
      </c>
      <c r="H39" s="83">
        <v>257705</v>
      </c>
      <c r="I39" s="83">
        <v>98747.83</v>
      </c>
      <c r="J39" s="83">
        <v>186000</v>
      </c>
      <c r="K39" s="83">
        <v>73518.12</v>
      </c>
      <c r="L39" s="83">
        <v>3271855</v>
      </c>
      <c r="M39" s="83">
        <v>3249030.1400000006</v>
      </c>
      <c r="N39" s="83">
        <f t="shared" si="9"/>
        <v>81777233.22</v>
      </c>
      <c r="O39" s="83">
        <f t="shared" si="9"/>
        <v>83820977.60000001</v>
      </c>
    </row>
    <row r="40" spans="1:15" ht="27.75" customHeight="1">
      <c r="A40" s="146" t="s">
        <v>47</v>
      </c>
      <c r="B40" s="83">
        <f aca="true" t="shared" si="10" ref="B40:M40">SUM(B41:B45)</f>
        <v>744180376.65</v>
      </c>
      <c r="C40" s="83">
        <f t="shared" si="10"/>
        <v>771605036.89</v>
      </c>
      <c r="D40" s="83">
        <f t="shared" si="10"/>
        <v>61506598.73</v>
      </c>
      <c r="E40" s="83">
        <f t="shared" si="10"/>
        <v>48199481.400000006</v>
      </c>
      <c r="F40" s="83">
        <f t="shared" si="10"/>
        <v>24873923.560000002</v>
      </c>
      <c r="G40" s="83">
        <f t="shared" si="10"/>
        <v>31687690.71</v>
      </c>
      <c r="H40" s="83">
        <f t="shared" si="10"/>
        <v>8104642.85</v>
      </c>
      <c r="I40" s="83">
        <f t="shared" si="10"/>
        <v>5137741.85</v>
      </c>
      <c r="J40" s="83">
        <f t="shared" si="10"/>
        <v>1253931.8</v>
      </c>
      <c r="K40" s="83">
        <f t="shared" si="10"/>
        <v>635615.5700000001</v>
      </c>
      <c r="L40" s="83">
        <f t="shared" si="10"/>
        <v>61304754.21</v>
      </c>
      <c r="M40" s="83">
        <f t="shared" si="10"/>
        <v>39720394.53</v>
      </c>
      <c r="N40" s="83">
        <f>SUM(N41:N45)</f>
        <v>901224227.8000001</v>
      </c>
      <c r="O40" s="83">
        <f>SUM(O41:O45)</f>
        <v>896985960.9499998</v>
      </c>
    </row>
    <row r="41" spans="1:17" ht="27.75" customHeight="1">
      <c r="A41" s="146" t="s">
        <v>8</v>
      </c>
      <c r="B41" s="151">
        <v>322241652.03</v>
      </c>
      <c r="C41" s="151">
        <v>263240635.38999996</v>
      </c>
      <c r="D41" s="151">
        <v>694113.39</v>
      </c>
      <c r="E41" s="151">
        <v>82870.41</v>
      </c>
      <c r="F41" s="83">
        <v>297000</v>
      </c>
      <c r="G41" s="83">
        <v>800000</v>
      </c>
      <c r="H41" s="83">
        <v>893419.0900000001</v>
      </c>
      <c r="I41" s="83">
        <v>541416.67</v>
      </c>
      <c r="J41" s="83">
        <v>53931.8</v>
      </c>
      <c r="K41" s="83">
        <v>278419.73</v>
      </c>
      <c r="L41" s="83">
        <v>3609300</v>
      </c>
      <c r="M41" s="83">
        <v>3418128.01</v>
      </c>
      <c r="N41" s="83">
        <f aca="true" t="shared" si="11" ref="N41:O45">+B41+D41+F41+H41+J41+L41</f>
        <v>327789416.30999994</v>
      </c>
      <c r="O41" s="83">
        <f t="shared" si="11"/>
        <v>268361470.20999992</v>
      </c>
      <c r="Q41" s="20"/>
    </row>
    <row r="42" spans="1:15" ht="27.75" customHeight="1">
      <c r="A42" s="146" t="s">
        <v>23</v>
      </c>
      <c r="B42" s="151">
        <v>149674049.34</v>
      </c>
      <c r="C42" s="151">
        <v>146435979.24</v>
      </c>
      <c r="D42" s="151">
        <v>9653939.18</v>
      </c>
      <c r="E42" s="151">
        <v>9453875.17</v>
      </c>
      <c r="F42" s="151">
        <v>5708808.5600000005</v>
      </c>
      <c r="G42" s="151">
        <v>3290319.3500000006</v>
      </c>
      <c r="H42" s="83">
        <v>4140000</v>
      </c>
      <c r="I42" s="83">
        <v>2863134.73</v>
      </c>
      <c r="J42" s="83">
        <v>1200000</v>
      </c>
      <c r="K42" s="83">
        <v>108333.33</v>
      </c>
      <c r="L42" s="83">
        <v>12074460</v>
      </c>
      <c r="M42" s="83">
        <v>7299612.380000001</v>
      </c>
      <c r="N42" s="83">
        <f t="shared" si="11"/>
        <v>182451257.08</v>
      </c>
      <c r="O42" s="83">
        <f>+C42+E42+G42+I42+K42+M42</f>
        <v>169451254.2</v>
      </c>
    </row>
    <row r="43" spans="1:15" ht="27.75" customHeight="1">
      <c r="A43" s="146" t="s">
        <v>65</v>
      </c>
      <c r="B43" s="151">
        <v>25479888.740000002</v>
      </c>
      <c r="C43" s="151">
        <v>31688716.479999997</v>
      </c>
      <c r="D43" s="151">
        <v>0</v>
      </c>
      <c r="E43" s="151">
        <v>511198.79999999993</v>
      </c>
      <c r="F43" s="151">
        <v>5400000</v>
      </c>
      <c r="G43" s="151">
        <v>2730544.35</v>
      </c>
      <c r="H43" s="83">
        <v>1411511.5699999998</v>
      </c>
      <c r="I43" s="83">
        <v>328272.11</v>
      </c>
      <c r="J43" s="83">
        <v>0</v>
      </c>
      <c r="K43" s="83">
        <v>148862.51</v>
      </c>
      <c r="L43" s="83">
        <v>15278445</v>
      </c>
      <c r="M43" s="83">
        <v>11858970.379999999</v>
      </c>
      <c r="N43" s="83">
        <f t="shared" si="11"/>
        <v>47569845.31</v>
      </c>
      <c r="O43" s="83">
        <f t="shared" si="11"/>
        <v>47266564.629999995</v>
      </c>
    </row>
    <row r="44" spans="1:15" ht="27.75" customHeight="1">
      <c r="A44" s="146" t="s">
        <v>25</v>
      </c>
      <c r="B44" s="151">
        <v>102317447</v>
      </c>
      <c r="C44" s="151">
        <v>58752887.870000005</v>
      </c>
      <c r="D44" s="151">
        <v>3554948</v>
      </c>
      <c r="E44" s="151">
        <v>3352100.21</v>
      </c>
      <c r="F44" s="151">
        <v>12468115</v>
      </c>
      <c r="G44" s="151">
        <v>23616827.009999998</v>
      </c>
      <c r="H44" s="83">
        <v>0</v>
      </c>
      <c r="I44" s="83">
        <v>0</v>
      </c>
      <c r="J44" s="83">
        <v>0</v>
      </c>
      <c r="K44" s="83">
        <v>100000</v>
      </c>
      <c r="L44" s="83">
        <v>21692753</v>
      </c>
      <c r="M44" s="83">
        <v>12934844.98</v>
      </c>
      <c r="N44" s="83">
        <f t="shared" si="11"/>
        <v>140033263</v>
      </c>
      <c r="O44" s="83">
        <f t="shared" si="11"/>
        <v>98756660.07000001</v>
      </c>
    </row>
    <row r="45" spans="1:15" ht="27.75" customHeight="1">
      <c r="A45" s="146" t="s">
        <v>15</v>
      </c>
      <c r="B45" s="151">
        <v>144467339.54</v>
      </c>
      <c r="C45" s="151">
        <v>271486817.90999997</v>
      </c>
      <c r="D45" s="151">
        <v>47603598.16</v>
      </c>
      <c r="E45" s="151">
        <v>34799436.81</v>
      </c>
      <c r="F45" s="151">
        <v>1000000</v>
      </c>
      <c r="G45" s="151">
        <v>1250000</v>
      </c>
      <c r="H45" s="151">
        <v>1659712.19</v>
      </c>
      <c r="I45" s="151">
        <v>1404918.34</v>
      </c>
      <c r="J45" s="151">
        <v>0</v>
      </c>
      <c r="K45" s="151">
        <v>0</v>
      </c>
      <c r="L45" s="83">
        <v>8649796.21</v>
      </c>
      <c r="M45" s="83">
        <v>4208838.779999999</v>
      </c>
      <c r="N45" s="83">
        <f t="shared" si="11"/>
        <v>203380446.1</v>
      </c>
      <c r="O45" s="83">
        <f t="shared" si="11"/>
        <v>313150011.8399999</v>
      </c>
    </row>
    <row r="46" spans="1:15" ht="27.75" customHeight="1">
      <c r="A46" s="146" t="s">
        <v>33</v>
      </c>
      <c r="B46" s="83">
        <f aca="true" t="shared" si="12" ref="B46:M46">SUM(B8+B14+B21+B28+B34+B40)</f>
        <v>5000800777.9800005</v>
      </c>
      <c r="C46" s="83">
        <f t="shared" si="12"/>
        <v>4197766667.0899997</v>
      </c>
      <c r="D46" s="83">
        <f t="shared" si="12"/>
        <v>697763652.73</v>
      </c>
      <c r="E46" s="83">
        <f t="shared" si="12"/>
        <v>662394979.2800001</v>
      </c>
      <c r="F46" s="83">
        <f t="shared" si="12"/>
        <v>346053009</v>
      </c>
      <c r="G46" s="83">
        <f t="shared" si="12"/>
        <v>360328831.47999996</v>
      </c>
      <c r="H46" s="83">
        <f t="shared" si="12"/>
        <v>35679685.46</v>
      </c>
      <c r="I46" s="83">
        <f t="shared" si="12"/>
        <v>21366997.439999998</v>
      </c>
      <c r="J46" s="83">
        <f t="shared" si="12"/>
        <v>16332049.17</v>
      </c>
      <c r="K46" s="83">
        <f t="shared" si="12"/>
        <v>4513161.9399999995</v>
      </c>
      <c r="L46" s="83">
        <f t="shared" si="12"/>
        <v>1635994328.92</v>
      </c>
      <c r="M46" s="83">
        <f t="shared" si="12"/>
        <v>1065827272.26</v>
      </c>
      <c r="N46" s="83">
        <f>SUM(N8+N14+N21+N28+N34+N40)</f>
        <v>7732623503.26</v>
      </c>
      <c r="O46" s="83">
        <f>SUM(O8+O14+O21+O28+O34+O40)</f>
        <v>6312197909.49</v>
      </c>
    </row>
    <row r="47" spans="1:15" s="11" customFormat="1" ht="15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.75" customHeight="1">
      <c r="A48" s="146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1:15" ht="21.75" customHeight="1">
      <c r="A49" s="87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1.75" customHeight="1">
      <c r="A50" s="87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3" ht="21.75" customHeight="1">
      <c r="M53" s="3"/>
    </row>
  </sheetData>
  <sheetProtection/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1"/>
  <headerFooter alignWithMargins="0">
    <oddFooter>&amp;LPlaneación Estratégica - Sección de Estadística.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="55" zoomScaleNormal="55" zoomScalePageLayoutView="0" workbookViewId="0" topLeftCell="A1">
      <selection activeCell="A1" sqref="A1:D59"/>
    </sheetView>
  </sheetViews>
  <sheetFormatPr defaultColWidth="11.421875" defaultRowHeight="12.75"/>
  <cols>
    <col min="1" max="1" width="46.00390625" style="15" bestFit="1" customWidth="1"/>
    <col min="2" max="2" width="30.7109375" style="15" customWidth="1"/>
    <col min="3" max="3" width="34.7109375" style="15" customWidth="1"/>
    <col min="4" max="4" width="32.421875" style="15" bestFit="1" customWidth="1"/>
    <col min="5" max="6" width="27.8515625" style="30" bestFit="1" customWidth="1"/>
    <col min="7" max="7" width="27.421875" style="15" bestFit="1" customWidth="1"/>
    <col min="8" max="8" width="19.57421875" style="15" bestFit="1" customWidth="1"/>
    <col min="9" max="10" width="25.00390625" style="15" bestFit="1" customWidth="1"/>
    <col min="11" max="12" width="27.7109375" style="15" bestFit="1" customWidth="1"/>
    <col min="13" max="16384" width="11.421875" style="15" customWidth="1"/>
  </cols>
  <sheetData>
    <row r="1" spans="1:4" ht="26.25">
      <c r="A1" s="130" t="s">
        <v>165</v>
      </c>
      <c r="B1" s="130"/>
      <c r="C1" s="130"/>
      <c r="D1" s="130"/>
    </row>
    <row r="2" spans="1:4" ht="26.25">
      <c r="A2" s="130" t="s">
        <v>230</v>
      </c>
      <c r="B2" s="130"/>
      <c r="C2" s="130"/>
      <c r="D2" s="130"/>
    </row>
    <row r="3" spans="1:4" ht="23.25">
      <c r="A3" s="146"/>
      <c r="B3" s="146"/>
      <c r="C3" s="146"/>
      <c r="D3" s="146"/>
    </row>
    <row r="4" spans="1:6" ht="26.25">
      <c r="A4" s="157" t="s">
        <v>106</v>
      </c>
      <c r="B4" s="85" t="s">
        <v>57</v>
      </c>
      <c r="C4" s="85" t="s">
        <v>54</v>
      </c>
      <c r="D4" s="85" t="s">
        <v>55</v>
      </c>
      <c r="E4" s="19"/>
      <c r="F4" s="15"/>
    </row>
    <row r="5" spans="1:6" ht="26.25">
      <c r="A5" s="157"/>
      <c r="B5" s="138" t="s">
        <v>62</v>
      </c>
      <c r="C5" s="138" t="s">
        <v>63</v>
      </c>
      <c r="D5" s="138" t="s">
        <v>63</v>
      </c>
      <c r="E5" s="19"/>
      <c r="F5" s="15"/>
    </row>
    <row r="6" spans="1:6" ht="23.25">
      <c r="A6" s="146" t="s">
        <v>112</v>
      </c>
      <c r="B6" s="155"/>
      <c r="C6" s="155"/>
      <c r="D6" s="155"/>
      <c r="E6" s="19"/>
      <c r="F6" s="15"/>
    </row>
    <row r="7" spans="1:6" ht="25.5" customHeight="1">
      <c r="A7" s="146" t="s">
        <v>113</v>
      </c>
      <c r="B7" s="156">
        <v>227526</v>
      </c>
      <c r="C7" s="83">
        <v>1171401911.58</v>
      </c>
      <c r="D7" s="83">
        <v>1199272602.09</v>
      </c>
      <c r="E7" s="19"/>
      <c r="F7" s="15"/>
    </row>
    <row r="8" spans="1:6" ht="25.5" customHeight="1">
      <c r="A8" s="146" t="s">
        <v>196</v>
      </c>
      <c r="B8" s="156">
        <v>0</v>
      </c>
      <c r="C8" s="83">
        <v>522974143.06</v>
      </c>
      <c r="D8" s="83">
        <v>849760243.22</v>
      </c>
      <c r="E8" s="19"/>
      <c r="F8" s="15"/>
    </row>
    <row r="9" spans="1:6" ht="25.5" customHeight="1">
      <c r="A9" s="146" t="s">
        <v>116</v>
      </c>
      <c r="B9" s="156">
        <v>25833</v>
      </c>
      <c r="C9" s="83">
        <v>133656971.17999998</v>
      </c>
      <c r="D9" s="83">
        <v>106031544.16</v>
      </c>
      <c r="E9" s="19"/>
      <c r="F9" s="15"/>
    </row>
    <row r="10" spans="1:6" ht="25.5" customHeight="1">
      <c r="A10" s="146" t="s">
        <v>195</v>
      </c>
      <c r="B10" s="156">
        <v>0</v>
      </c>
      <c r="C10" s="83">
        <v>425633500</v>
      </c>
      <c r="D10" s="83">
        <v>256624692</v>
      </c>
      <c r="E10" s="19"/>
      <c r="F10" s="15"/>
    </row>
    <row r="11" spans="1:6" ht="25.5" customHeight="1">
      <c r="A11" s="146" t="s">
        <v>118</v>
      </c>
      <c r="B11" s="156">
        <v>21906</v>
      </c>
      <c r="C11" s="83">
        <v>190987883.73000002</v>
      </c>
      <c r="D11" s="83">
        <v>128664937.52000001</v>
      </c>
      <c r="E11" s="19"/>
      <c r="F11" s="15"/>
    </row>
    <row r="12" spans="1:6" ht="25.5" customHeight="1">
      <c r="A12" s="146" t="s">
        <v>114</v>
      </c>
      <c r="B12" s="156">
        <v>11303</v>
      </c>
      <c r="C12" s="83">
        <v>146059463.03</v>
      </c>
      <c r="D12" s="83">
        <v>65490781.56</v>
      </c>
      <c r="E12" s="19"/>
      <c r="F12" s="15"/>
    </row>
    <row r="13" spans="1:6" ht="25.5" customHeight="1">
      <c r="A13" s="146" t="s">
        <v>115</v>
      </c>
      <c r="B13" s="156">
        <v>9484</v>
      </c>
      <c r="C13" s="83">
        <v>79469157.82</v>
      </c>
      <c r="D13" s="83">
        <v>38292458.08</v>
      </c>
      <c r="E13" s="19"/>
      <c r="F13" s="15"/>
    </row>
    <row r="14" spans="1:6" ht="25.5" customHeight="1">
      <c r="A14" s="146" t="s">
        <v>214</v>
      </c>
      <c r="B14" s="156">
        <v>0</v>
      </c>
      <c r="C14" s="83">
        <v>2503000</v>
      </c>
      <c r="D14" s="83">
        <v>1909952.69</v>
      </c>
      <c r="E14" s="19"/>
      <c r="F14" s="15"/>
    </row>
    <row r="15" spans="1:6" ht="25.5" customHeight="1">
      <c r="A15" s="146" t="s">
        <v>142</v>
      </c>
      <c r="B15" s="156">
        <v>21721.770700636942</v>
      </c>
      <c r="C15" s="83">
        <v>150727189.24</v>
      </c>
      <c r="D15" s="83">
        <v>72568338.73</v>
      </c>
      <c r="E15" s="19"/>
      <c r="F15" s="15"/>
    </row>
    <row r="16" spans="1:6" ht="25.5" customHeight="1">
      <c r="A16" s="146" t="s">
        <v>143</v>
      </c>
      <c r="B16" s="156">
        <v>10919.64331210191</v>
      </c>
      <c r="C16" s="83">
        <v>57617430.34</v>
      </c>
      <c r="D16" s="83">
        <v>53399077.33</v>
      </c>
      <c r="E16" s="19"/>
      <c r="F16" s="15"/>
    </row>
    <row r="17" spans="1:6" ht="25.5" customHeight="1">
      <c r="A17" s="146" t="s">
        <v>119</v>
      </c>
      <c r="B17" s="156">
        <v>4899</v>
      </c>
      <c r="C17" s="83">
        <v>57873598.269999996</v>
      </c>
      <c r="D17" s="83">
        <v>47877158.400000006</v>
      </c>
      <c r="E17" s="19"/>
      <c r="F17" s="15"/>
    </row>
    <row r="18" spans="1:6" ht="25.5" customHeight="1">
      <c r="A18" s="146" t="s">
        <v>144</v>
      </c>
      <c r="B18" s="156">
        <v>13730</v>
      </c>
      <c r="C18" s="83">
        <v>163634785.66</v>
      </c>
      <c r="D18" s="83">
        <v>178540171.35999998</v>
      </c>
      <c r="E18" s="19"/>
      <c r="F18" s="15"/>
    </row>
    <row r="19" spans="1:6" ht="25.5" customHeight="1">
      <c r="A19" s="146" t="s">
        <v>145</v>
      </c>
      <c r="B19" s="156">
        <v>2403</v>
      </c>
      <c r="C19" s="83">
        <v>64811978.18000001</v>
      </c>
      <c r="D19" s="83">
        <v>51267044.15</v>
      </c>
      <c r="E19" s="19"/>
      <c r="F19" s="15"/>
    </row>
    <row r="20" spans="1:6" ht="25.5" customHeight="1">
      <c r="A20" s="146" t="s">
        <v>146</v>
      </c>
      <c r="B20" s="156">
        <v>5758</v>
      </c>
      <c r="C20" s="83">
        <v>85284539.96000001</v>
      </c>
      <c r="D20" s="83">
        <v>20112142.54</v>
      </c>
      <c r="E20" s="19"/>
      <c r="F20" s="15"/>
    </row>
    <row r="21" spans="1:6" ht="25.5" customHeight="1">
      <c r="A21" s="146" t="s">
        <v>121</v>
      </c>
      <c r="B21" s="156">
        <v>1765</v>
      </c>
      <c r="C21" s="83">
        <v>30887582.54</v>
      </c>
      <c r="D21" s="83">
        <v>31520037.729999997</v>
      </c>
      <c r="E21" s="19"/>
      <c r="F21" s="15"/>
    </row>
    <row r="22" spans="1:6" ht="25.5" customHeight="1">
      <c r="A22" s="146" t="s">
        <v>117</v>
      </c>
      <c r="B22" s="156">
        <v>9568</v>
      </c>
      <c r="C22" s="83">
        <v>57684866.22</v>
      </c>
      <c r="D22" s="83">
        <v>41834634.480000004</v>
      </c>
      <c r="E22" s="19"/>
      <c r="F22" s="15"/>
    </row>
    <row r="23" spans="1:6" ht="25.5" customHeight="1">
      <c r="A23" s="146" t="s">
        <v>215</v>
      </c>
      <c r="B23" s="156">
        <v>0</v>
      </c>
      <c r="C23" s="83">
        <v>500000</v>
      </c>
      <c r="D23" s="83">
        <v>41465986.849999994</v>
      </c>
      <c r="E23" s="19"/>
      <c r="F23" s="15"/>
    </row>
    <row r="24" spans="1:6" ht="25.5" customHeight="1">
      <c r="A24" s="146" t="s">
        <v>120</v>
      </c>
      <c r="B24" s="156">
        <v>5130</v>
      </c>
      <c r="C24" s="83">
        <v>29426109.71</v>
      </c>
      <c r="D24" s="83">
        <v>28005811.909999996</v>
      </c>
      <c r="E24" s="19"/>
      <c r="F24" s="15"/>
    </row>
    <row r="25" spans="1:6" ht="25.5" customHeight="1">
      <c r="A25" s="146" t="s">
        <v>124</v>
      </c>
      <c r="B25" s="156">
        <v>6272</v>
      </c>
      <c r="C25" s="83">
        <v>20973965.89</v>
      </c>
      <c r="D25" s="83">
        <v>14840943.600000001</v>
      </c>
      <c r="E25" s="19"/>
      <c r="F25" s="15"/>
    </row>
    <row r="26" spans="1:6" ht="25.5" customHeight="1">
      <c r="A26" s="146" t="s">
        <v>191</v>
      </c>
      <c r="B26" s="156">
        <v>0</v>
      </c>
      <c r="C26" s="83">
        <v>183784934.41</v>
      </c>
      <c r="D26" s="83">
        <v>95809877.9</v>
      </c>
      <c r="E26" s="19"/>
      <c r="F26" s="15"/>
    </row>
    <row r="27" spans="1:6" ht="25.5" customHeight="1">
      <c r="A27" s="146" t="s">
        <v>147</v>
      </c>
      <c r="B27" s="156">
        <v>1251</v>
      </c>
      <c r="C27" s="83">
        <v>223084171.38000003</v>
      </c>
      <c r="D27" s="83">
        <v>128596092.67</v>
      </c>
      <c r="E27" s="19"/>
      <c r="F27" s="15"/>
    </row>
    <row r="28" spans="1:6" ht="25.5" customHeight="1">
      <c r="A28" s="146" t="s">
        <v>122</v>
      </c>
      <c r="B28" s="156">
        <v>870</v>
      </c>
      <c r="C28" s="83">
        <v>8012387.800000001</v>
      </c>
      <c r="D28" s="83">
        <v>11780249.9</v>
      </c>
      <c r="E28" s="19"/>
      <c r="F28" s="15"/>
    </row>
    <row r="29" spans="1:6" ht="25.5" customHeight="1">
      <c r="A29" s="146" t="s">
        <v>217</v>
      </c>
      <c r="B29" s="156">
        <v>1196</v>
      </c>
      <c r="C29" s="83">
        <v>14864223.5</v>
      </c>
      <c r="D29" s="83">
        <v>12915647.41</v>
      </c>
      <c r="E29" s="19"/>
      <c r="F29" s="15"/>
    </row>
    <row r="30" spans="1:6" ht="25.5" customHeight="1">
      <c r="A30" s="146" t="s">
        <v>123</v>
      </c>
      <c r="B30" s="156">
        <v>1870</v>
      </c>
      <c r="C30" s="83">
        <v>11647181.100000001</v>
      </c>
      <c r="D30" s="83">
        <v>6978943.83</v>
      </c>
      <c r="E30" s="19"/>
      <c r="F30" s="15"/>
    </row>
    <row r="31" spans="1:6" ht="25.5" customHeight="1">
      <c r="A31" s="146" t="s">
        <v>148</v>
      </c>
      <c r="B31" s="156">
        <v>868</v>
      </c>
      <c r="C31" s="83">
        <v>3879307.43</v>
      </c>
      <c r="D31" s="83">
        <v>5247413.59</v>
      </c>
      <c r="E31" s="19"/>
      <c r="F31" s="15"/>
    </row>
    <row r="32" spans="1:6" ht="25.5" customHeight="1">
      <c r="A32" s="146" t="s">
        <v>149</v>
      </c>
      <c r="B32" s="156">
        <v>220</v>
      </c>
      <c r="C32" s="83">
        <v>1932258.65</v>
      </c>
      <c r="D32" s="83">
        <v>1735244.06</v>
      </c>
      <c r="E32" s="19"/>
      <c r="F32" s="15"/>
    </row>
    <row r="33" spans="1:6" ht="25.5" customHeight="1">
      <c r="A33" s="146" t="s">
        <v>125</v>
      </c>
      <c r="B33" s="156">
        <v>0</v>
      </c>
      <c r="C33" s="83">
        <v>141232397.78</v>
      </c>
      <c r="D33" s="83">
        <v>142880446.73999998</v>
      </c>
      <c r="E33" s="19"/>
      <c r="F33" s="15"/>
    </row>
    <row r="34" spans="1:5" ht="25.5" customHeight="1">
      <c r="A34" s="146" t="s">
        <v>126</v>
      </c>
      <c r="B34" s="156">
        <v>18475.5859872611</v>
      </c>
      <c r="C34" s="83">
        <v>1020255839.5200001</v>
      </c>
      <c r="D34" s="83">
        <v>564344192.5899999</v>
      </c>
      <c r="E34" s="34"/>
    </row>
    <row r="35" spans="1:7" ht="25.5" customHeight="1">
      <c r="A35" s="146" t="s">
        <v>127</v>
      </c>
      <c r="B35" s="83">
        <f>SUM(B7:B34)</f>
        <v>402968.99999999994</v>
      </c>
      <c r="C35" s="83">
        <f>SUM(C7:C34)</f>
        <v>5000800777.9800005</v>
      </c>
      <c r="D35" s="83">
        <f>SUM(D7:D34)</f>
        <v>4197766667.089999</v>
      </c>
      <c r="G35" s="30"/>
    </row>
    <row r="36" spans="1:7" ht="25.5" customHeight="1">
      <c r="A36" s="146" t="s">
        <v>128</v>
      </c>
      <c r="B36" s="87"/>
      <c r="C36" s="83"/>
      <c r="D36" s="83"/>
      <c r="E36" s="34"/>
      <c r="G36" s="30"/>
    </row>
    <row r="37" spans="1:7" ht="25.5" customHeight="1">
      <c r="A37" s="146" t="s">
        <v>218</v>
      </c>
      <c r="B37" s="83"/>
      <c r="C37" s="83"/>
      <c r="D37" s="83"/>
      <c r="E37" s="34"/>
      <c r="G37" s="30"/>
    </row>
    <row r="38" spans="1:7" ht="25.5" customHeight="1">
      <c r="A38" s="146" t="s">
        <v>131</v>
      </c>
      <c r="B38" s="83">
        <v>0</v>
      </c>
      <c r="C38" s="83">
        <v>208082340.48</v>
      </c>
      <c r="D38" s="83">
        <v>175136922.77</v>
      </c>
      <c r="E38" s="34"/>
      <c r="G38" s="30"/>
    </row>
    <row r="39" spans="1:7" ht="25.5" customHeight="1">
      <c r="A39" s="146" t="s">
        <v>129</v>
      </c>
      <c r="B39" s="83">
        <v>0</v>
      </c>
      <c r="C39" s="83">
        <v>297485794.85</v>
      </c>
      <c r="D39" s="83">
        <v>222084138.93</v>
      </c>
      <c r="E39" s="34"/>
      <c r="G39" s="30"/>
    </row>
    <row r="40" spans="1:7" ht="25.5" customHeight="1">
      <c r="A40" s="146" t="s">
        <v>150</v>
      </c>
      <c r="B40" s="83">
        <v>0</v>
      </c>
      <c r="C40" s="83">
        <v>15235958.41</v>
      </c>
      <c r="D40" s="83">
        <v>4735460.1</v>
      </c>
      <c r="E40" s="34"/>
      <c r="G40" s="30"/>
    </row>
    <row r="41" spans="1:7" ht="25.5" customHeight="1">
      <c r="A41" s="146" t="s">
        <v>130</v>
      </c>
      <c r="B41" s="83">
        <v>0</v>
      </c>
      <c r="C41" s="83">
        <v>35013547</v>
      </c>
      <c r="D41" s="83">
        <v>48427190.10000001</v>
      </c>
      <c r="E41" s="34"/>
      <c r="G41" s="30"/>
    </row>
    <row r="42" spans="1:7" ht="25.5" customHeight="1">
      <c r="A42" s="146" t="s">
        <v>151</v>
      </c>
      <c r="B42" s="83">
        <v>0</v>
      </c>
      <c r="C42" s="83">
        <v>0</v>
      </c>
      <c r="D42" s="83">
        <v>24575062.89</v>
      </c>
      <c r="G42" s="30"/>
    </row>
    <row r="43" spans="1:7" ht="25.5" customHeight="1">
      <c r="A43" s="146" t="s">
        <v>152</v>
      </c>
      <c r="B43" s="83">
        <v>0</v>
      </c>
      <c r="C43" s="83">
        <v>0</v>
      </c>
      <c r="D43" s="83">
        <v>14417159.64</v>
      </c>
      <c r="E43" s="34"/>
      <c r="G43" s="30"/>
    </row>
    <row r="44" spans="1:7" ht="25.5" customHeight="1">
      <c r="A44" s="146" t="s">
        <v>153</v>
      </c>
      <c r="B44" s="83">
        <v>0</v>
      </c>
      <c r="C44" s="83">
        <v>141946011.99</v>
      </c>
      <c r="D44" s="83">
        <v>173019044.85000002</v>
      </c>
      <c r="E44" s="34"/>
      <c r="G44" s="30"/>
    </row>
    <row r="45" spans="1:7" ht="25.5" customHeight="1">
      <c r="A45" s="146" t="s">
        <v>219</v>
      </c>
      <c r="B45" s="83">
        <v>0</v>
      </c>
      <c r="C45" s="83">
        <f>SUM(C38:C44)</f>
        <v>697763652.73</v>
      </c>
      <c r="D45" s="83">
        <f>SUM(D38:D44)</f>
        <v>662394979.2800001</v>
      </c>
      <c r="G45" s="30"/>
    </row>
    <row r="46" spans="1:7" ht="25.5" customHeight="1">
      <c r="A46" s="146" t="s">
        <v>132</v>
      </c>
      <c r="B46" s="83"/>
      <c r="C46" s="83"/>
      <c r="D46" s="83"/>
      <c r="E46" s="34"/>
      <c r="G46" s="30"/>
    </row>
    <row r="47" spans="1:7" ht="25.5" customHeight="1">
      <c r="A47" s="146" t="s">
        <v>154</v>
      </c>
      <c r="B47" s="83">
        <v>0</v>
      </c>
      <c r="C47" s="83">
        <v>220587447.15</v>
      </c>
      <c r="D47" s="83">
        <v>203890393.14</v>
      </c>
      <c r="E47" s="34"/>
      <c r="G47" s="30"/>
    </row>
    <row r="48" spans="1:7" ht="25.5" customHeight="1">
      <c r="A48" s="146" t="s">
        <v>208</v>
      </c>
      <c r="B48" s="83">
        <v>0</v>
      </c>
      <c r="C48" s="83">
        <v>111815520.85</v>
      </c>
      <c r="D48" s="83">
        <v>64959873.980000004</v>
      </c>
      <c r="E48" s="34"/>
      <c r="G48" s="30"/>
    </row>
    <row r="49" spans="1:7" ht="25.5" customHeight="1">
      <c r="A49" s="146" t="s">
        <v>126</v>
      </c>
      <c r="B49" s="83">
        <v>0</v>
      </c>
      <c r="C49" s="83">
        <v>13650041</v>
      </c>
      <c r="D49" s="83">
        <v>91478564.36</v>
      </c>
      <c r="E49" s="34"/>
      <c r="G49" s="30"/>
    </row>
    <row r="50" spans="1:11" ht="25.5" customHeight="1">
      <c r="A50" s="146" t="s">
        <v>133</v>
      </c>
      <c r="B50" s="83">
        <v>0</v>
      </c>
      <c r="C50" s="83">
        <f>SUM(C47:C49)</f>
        <v>346053009</v>
      </c>
      <c r="D50" s="83">
        <f>SUM(D47:D49)</f>
        <v>360328831.48</v>
      </c>
      <c r="G50" s="30"/>
      <c r="I50" s="35"/>
      <c r="J50" s="30"/>
      <c r="K50" s="30"/>
    </row>
    <row r="51" spans="1:7" s="14" customFormat="1" ht="25.5" customHeight="1">
      <c r="A51" s="146" t="s">
        <v>155</v>
      </c>
      <c r="B51" s="83">
        <v>0</v>
      </c>
      <c r="C51" s="83">
        <v>35679685.45999999</v>
      </c>
      <c r="D51" s="83">
        <v>21366997.440000005</v>
      </c>
      <c r="E51" s="30"/>
      <c r="F51" s="30"/>
      <c r="G51" s="30"/>
    </row>
    <row r="52" spans="1:7" s="14" customFormat="1" ht="25.5" customHeight="1">
      <c r="A52" s="146" t="s">
        <v>156</v>
      </c>
      <c r="B52" s="83">
        <v>0</v>
      </c>
      <c r="C52" s="83">
        <v>16332049.17</v>
      </c>
      <c r="D52" s="83">
        <v>4513161.9399999995</v>
      </c>
      <c r="E52" s="30"/>
      <c r="F52" s="30"/>
      <c r="G52" s="30"/>
    </row>
    <row r="53" spans="1:7" ht="25.5" customHeight="1">
      <c r="A53" s="146" t="s">
        <v>134</v>
      </c>
      <c r="B53" s="83">
        <v>0</v>
      </c>
      <c r="C53" s="83">
        <f>+C52+C51+C50+C45</f>
        <v>1095828396.3600001</v>
      </c>
      <c r="D53" s="83">
        <f>+D52+D51+D50+D45</f>
        <v>1048603970.1400001</v>
      </c>
      <c r="E53" s="34"/>
      <c r="G53" s="30"/>
    </row>
    <row r="54" spans="1:7" ht="25.5" customHeight="1">
      <c r="A54" s="146" t="s">
        <v>135</v>
      </c>
      <c r="B54" s="83">
        <v>0</v>
      </c>
      <c r="C54" s="83">
        <f>SUM(C55:C56)</f>
        <v>1635994328.9199996</v>
      </c>
      <c r="D54" s="83">
        <f>SUM(D55:D56)</f>
        <v>1065827272.2600001</v>
      </c>
      <c r="G54" s="30"/>
    </row>
    <row r="55" spans="1:7" ht="25.5" customHeight="1">
      <c r="A55" s="146" t="s">
        <v>136</v>
      </c>
      <c r="B55" s="83">
        <v>0</v>
      </c>
      <c r="C55" s="83">
        <v>116357178.52000001</v>
      </c>
      <c r="D55" s="83">
        <v>105627641.38</v>
      </c>
      <c r="E55" s="34"/>
      <c r="G55" s="30"/>
    </row>
    <row r="56" spans="1:7" ht="25.5" customHeight="1">
      <c r="A56" s="146" t="s">
        <v>216</v>
      </c>
      <c r="B56" s="83">
        <v>0</v>
      </c>
      <c r="C56" s="83">
        <v>1519637150.3999996</v>
      </c>
      <c r="D56" s="83">
        <v>960199630.8800001</v>
      </c>
      <c r="E56" s="34"/>
      <c r="G56" s="30"/>
    </row>
    <row r="57" spans="1:7" ht="25.5" customHeight="1">
      <c r="A57" s="146" t="s">
        <v>33</v>
      </c>
      <c r="B57" s="83">
        <f>SUM(B35+B53+B54)</f>
        <v>402968.99999999994</v>
      </c>
      <c r="C57" s="83">
        <f>SUM(C35+C53+C54)</f>
        <v>7732623503.26</v>
      </c>
      <c r="D57" s="83">
        <f>SUM(D35+D53+D54)</f>
        <v>6312197909.49</v>
      </c>
      <c r="G57" s="30"/>
    </row>
    <row r="58" spans="1:6" ht="23.25">
      <c r="A58" s="66" t="s">
        <v>228</v>
      </c>
      <c r="B58" s="87"/>
      <c r="C58" s="87"/>
      <c r="D58" s="87"/>
      <c r="E58" s="19"/>
      <c r="F58" s="15"/>
    </row>
    <row r="59" spans="1:6" ht="23.25">
      <c r="A59" s="87"/>
      <c r="B59" s="87"/>
      <c r="C59" s="87"/>
      <c r="D59" s="87"/>
      <c r="E59" s="15"/>
      <c r="F59" s="15"/>
    </row>
    <row r="60" spans="2:6" ht="23.25">
      <c r="B60" s="20"/>
      <c r="C60" s="20"/>
      <c r="D60" s="20"/>
      <c r="E60" s="15"/>
      <c r="F60" s="15"/>
    </row>
    <row r="61" spans="5:6" ht="23.25">
      <c r="E61" s="15"/>
      <c r="F61" s="15"/>
    </row>
    <row r="62" spans="5:6" ht="23.25">
      <c r="E62" s="15"/>
      <c r="F62" s="15"/>
    </row>
    <row r="63" spans="5:6" ht="23.25">
      <c r="E63" s="15"/>
      <c r="F63" s="15"/>
    </row>
    <row r="64" spans="5:6" ht="23.25">
      <c r="E64" s="15"/>
      <c r="F64" s="15"/>
    </row>
    <row r="65" s="15" customFormat="1" ht="23.25"/>
    <row r="66" s="15" customFormat="1" ht="23.25"/>
    <row r="67" s="15" customFormat="1" ht="23.25"/>
    <row r="68" s="15" customFormat="1" ht="23.25"/>
    <row r="69" s="15" customFormat="1" ht="23.25"/>
    <row r="70" s="30" customFormat="1" ht="23.25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6" r:id="rId1"/>
  <headerFooter alignWithMargins="0">
    <oddFooter>&amp;LPlaneación Estratégica - Sección de Estadística.</oddFooter>
  </headerFooter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Harolin Esther Peña Montero</cp:lastModifiedBy>
  <cp:lastPrinted>2024-01-05T12:48:58Z</cp:lastPrinted>
  <dcterms:created xsi:type="dcterms:W3CDTF">2017-05-04T13:35:28Z</dcterms:created>
  <dcterms:modified xsi:type="dcterms:W3CDTF">2024-01-09T14:18:02Z</dcterms:modified>
  <cp:category/>
  <cp:version/>
  <cp:contentType/>
  <cp:contentStatus/>
</cp:coreProperties>
</file>