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734" activeTab="0"/>
  </bookViews>
  <sheets>
    <sheet name="Estadisticas Mensuales" sheetId="1" r:id="rId1"/>
    <sheet name="Resumen Ejecutivo" sheetId="2" r:id="rId2"/>
    <sheet name="% Ejec. Sucursales y Regionales" sheetId="3" r:id="rId3"/>
    <sheet name="Comparativo Formalizaciones" sheetId="4" r:id="rId4"/>
    <sheet name="Comp. Desembolso-Recuperación" sheetId="5" r:id="rId5"/>
    <sheet name="Form. por Suc. y Sub-sectores" sheetId="6" r:id="rId6"/>
    <sheet name="Formalizado por Rubros" sheetId="7" r:id="rId7"/>
    <sheet name="Desem-Cobros Suc. y Subsectores" sheetId="8" r:id="rId8"/>
    <sheet name="Desem-cobros por Rubros" sheetId="9" r:id="rId9"/>
    <sheet name="TASA 0% por Sucursal" sheetId="10" r:id="rId10"/>
    <sheet name="Tasa 0% por RUBROS" sheetId="11" r:id="rId11"/>
  </sheets>
  <externalReferences>
    <externalReference r:id="rId14"/>
    <externalReference r:id="rId15"/>
  </externalReferences>
  <definedNames>
    <definedName name="_xlfn.SINGLE" hidden="1">#NAME?</definedName>
    <definedName name="A_IMPRESIÓN_IM">#REF!</definedName>
    <definedName name="AP">'[1]AG'!#REF!</definedName>
    <definedName name="_xlnm.Print_Area" localSheetId="2">'% Ejec. Sucursales y Regionales'!$A$1:$P$49</definedName>
    <definedName name="_xlnm.Print_Area" localSheetId="4">'Comp. Desembolso-Recuperación'!$A$1:$I$46</definedName>
    <definedName name="_xlnm.Print_Area" localSheetId="3">'Comparativo Formalizaciones'!$A$1:$M$48</definedName>
    <definedName name="_xlnm.Print_Area" localSheetId="8">'Desem-cobros por Rubros'!$A$1:$D$58</definedName>
    <definedName name="_xlnm.Print_Area" localSheetId="7">'Desem-Cobros Suc. y Subsectores'!$A$1:$O$47</definedName>
    <definedName name="_xlnm.Print_Area" localSheetId="5">'Form. por Suc. y Sub-sectores'!$A$1:$O$47</definedName>
    <definedName name="_xlnm.Print_Area" localSheetId="6">'Formalizado por Rubros'!$A$1:$I$59</definedName>
    <definedName name="_xlnm.Print_Area" localSheetId="1">'Resumen Ejecutivo'!$A$1:$C$24</definedName>
    <definedName name="_xlnm.Print_Area" localSheetId="10">'Tasa 0% por RUBROS'!$A$1:$E$85</definedName>
    <definedName name="_xlnm.Print_Area" localSheetId="9">'TASA 0% por Sucursal'!$A$1:$G$46</definedName>
    <definedName name="BB">'[1]AG'!#REF!</definedName>
    <definedName name="PRINT_AREA_MI">#REF!</definedName>
    <definedName name="_xlnm.Print_Titles" localSheetId="10">'Tasa 0% por RUBROS'!$1:$7</definedName>
  </definedNames>
  <calcPr fullCalcOnLoad="1"/>
</workbook>
</file>

<file path=xl/sharedStrings.xml><?xml version="1.0" encoding="utf-8"?>
<sst xmlns="http://schemas.openxmlformats.org/spreadsheetml/2006/main" count="695" uniqueCount="266">
  <si>
    <t xml:space="preserve"> </t>
  </si>
  <si>
    <t>Regional 01</t>
  </si>
  <si>
    <t>Santo Domingo</t>
  </si>
  <si>
    <t>Monte Plata</t>
  </si>
  <si>
    <t>Hato Mayor</t>
  </si>
  <si>
    <t>Higüey</t>
  </si>
  <si>
    <t>Regional 02</t>
  </si>
  <si>
    <t>San Juan de la Maguana</t>
  </si>
  <si>
    <t>San José de Ocoa</t>
  </si>
  <si>
    <t>Azua</t>
  </si>
  <si>
    <t>Barahona</t>
  </si>
  <si>
    <t>Neyba</t>
  </si>
  <si>
    <t>Comendador</t>
  </si>
  <si>
    <t>Regional 03</t>
  </si>
  <si>
    <t>San Francisco de Macorís</t>
  </si>
  <si>
    <t>Cotuí</t>
  </si>
  <si>
    <t>Villa Riva</t>
  </si>
  <si>
    <t>Arenoso</t>
  </si>
  <si>
    <t>Samaná</t>
  </si>
  <si>
    <t>Nagua</t>
  </si>
  <si>
    <t>Rio San Juan</t>
  </si>
  <si>
    <t>Regional 04</t>
  </si>
  <si>
    <t>La Vega</t>
  </si>
  <si>
    <t>Bonao</t>
  </si>
  <si>
    <t>Constanza</t>
  </si>
  <si>
    <t>Salcedo</t>
  </si>
  <si>
    <t>Moca</t>
  </si>
  <si>
    <t>Santiago</t>
  </si>
  <si>
    <t>Regional 05</t>
  </si>
  <si>
    <t>Santiago Rodríguez</t>
  </si>
  <si>
    <t>Dajabón</t>
  </si>
  <si>
    <t>San José de las Matas</t>
  </si>
  <si>
    <t>Puerto Plata</t>
  </si>
  <si>
    <t>Total General</t>
  </si>
  <si>
    <t>Baní</t>
  </si>
  <si>
    <t xml:space="preserve">Regionales </t>
  </si>
  <si>
    <t>Pecuario</t>
  </si>
  <si>
    <t>y</t>
  </si>
  <si>
    <t>Agrícola</t>
  </si>
  <si>
    <t>Bovino y Porcino</t>
  </si>
  <si>
    <t>Avícola</t>
  </si>
  <si>
    <t>Apícola</t>
  </si>
  <si>
    <t>Otros Fines</t>
  </si>
  <si>
    <t>Total Sucursales</t>
  </si>
  <si>
    <t>Sucursales</t>
  </si>
  <si>
    <t>Cant.</t>
  </si>
  <si>
    <t>Monto RD$</t>
  </si>
  <si>
    <t>Regional 06</t>
  </si>
  <si>
    <t>(Valor en RD$)</t>
  </si>
  <si>
    <t>El Seibo</t>
  </si>
  <si>
    <t>Montecristi</t>
  </si>
  <si>
    <t>Tasa 0%</t>
  </si>
  <si>
    <t>Regionales</t>
  </si>
  <si>
    <t>Formalizado</t>
  </si>
  <si>
    <t>Desembolsos</t>
  </si>
  <si>
    <t>Cobros</t>
  </si>
  <si>
    <t xml:space="preserve">y </t>
  </si>
  <si>
    <t>Superficie</t>
  </si>
  <si>
    <t>Valor</t>
  </si>
  <si>
    <t>Product.</t>
  </si>
  <si>
    <t>Realizados</t>
  </si>
  <si>
    <t>Cantidad</t>
  </si>
  <si>
    <t>(Tareas)</t>
  </si>
  <si>
    <t>(RD$)</t>
  </si>
  <si>
    <t>Río San Juan</t>
  </si>
  <si>
    <t>San Cristóbal</t>
  </si>
  <si>
    <t>Concepto:</t>
  </si>
  <si>
    <t xml:space="preserve">    Monto (RD$)</t>
  </si>
  <si>
    <t>Préstamos Otorgados (Und.)</t>
  </si>
  <si>
    <t>Monto Formalizado</t>
  </si>
  <si>
    <t>Productores Beneficiados</t>
  </si>
  <si>
    <t>Superficie Financiada (Tas.)</t>
  </si>
  <si>
    <t>Monto Desembolsado</t>
  </si>
  <si>
    <t>Monto Cobrado</t>
  </si>
  <si>
    <t>Resumen Actividad Crediticia</t>
  </si>
  <si>
    <t>Indicadores de la Actividad Crediticia por Regionales y Sucursales</t>
  </si>
  <si>
    <t>(Valores en RD$)</t>
  </si>
  <si>
    <t>Regionales
y
Sucursales</t>
  </si>
  <si>
    <t>Ejecución</t>
  </si>
  <si>
    <t>% Ejecución</t>
  </si>
  <si>
    <t>Préstamo</t>
  </si>
  <si>
    <t>Superficie
Tareas</t>
  </si>
  <si>
    <t>Aprobado</t>
  </si>
  <si>
    <t>Formalizados</t>
  </si>
  <si>
    <t xml:space="preserve">Cobros </t>
  </si>
  <si>
    <t>Prog. 
Prést.</t>
  </si>
  <si>
    <t>Prog. 
Desem.</t>
  </si>
  <si>
    <t>Prog. 
Cobros</t>
  </si>
  <si>
    <t>Prog. 
Tareas</t>
  </si>
  <si>
    <t xml:space="preserve">San Juan de la Maguana </t>
  </si>
  <si>
    <t xml:space="preserve">Mao Valverde </t>
  </si>
  <si>
    <t xml:space="preserve">Total General </t>
  </si>
  <si>
    <t>Junta Cent. Dir. Ejec.</t>
  </si>
  <si>
    <t>Junta Regional</t>
  </si>
  <si>
    <t>Gerente Sucursal</t>
  </si>
  <si>
    <t>Crédito de Consumo</t>
  </si>
  <si>
    <t>Comparativo de los Préstamos Formalizados Por Regionales y Sucursales</t>
  </si>
  <si>
    <t>Cantidad Préstamos</t>
  </si>
  <si>
    <t>Variación</t>
  </si>
  <si>
    <t>Valores (RD$)</t>
  </si>
  <si>
    <t>Tareas</t>
  </si>
  <si>
    <t>CUADRO 01</t>
  </si>
  <si>
    <t>Absol.</t>
  </si>
  <si>
    <t>Porcnt.</t>
  </si>
  <si>
    <t>Comparativo de los Desembolsos y Recuperación por Regionales y Sucursales</t>
  </si>
  <si>
    <t>Febrero</t>
  </si>
  <si>
    <t>Sub-Sectores</t>
  </si>
  <si>
    <t>Programado</t>
  </si>
  <si>
    <t>Superf.</t>
  </si>
  <si>
    <t xml:space="preserve"> (RD$)</t>
  </si>
  <si>
    <t xml:space="preserve"> (Tareas)</t>
  </si>
  <si>
    <t>Benefic.</t>
  </si>
  <si>
    <t>I.- Agrícola</t>
  </si>
  <si>
    <t>Arroz (Producción)</t>
  </si>
  <si>
    <t>Aguacate (Producción)</t>
  </si>
  <si>
    <t>Café (Producción)</t>
  </si>
  <si>
    <t>Cacao (Producción)</t>
  </si>
  <si>
    <t>Habichuela (Producción)</t>
  </si>
  <si>
    <t>Plátano</t>
  </si>
  <si>
    <t>Guineo</t>
  </si>
  <si>
    <t>Yuca</t>
  </si>
  <si>
    <t>Piña</t>
  </si>
  <si>
    <t>Ñame</t>
  </si>
  <si>
    <t>Batata</t>
  </si>
  <si>
    <t>Tabaco (Producción)</t>
  </si>
  <si>
    <t>Invernadero</t>
  </si>
  <si>
    <t>Otros</t>
  </si>
  <si>
    <t>Total Agrícola</t>
  </si>
  <si>
    <t>II.- Pecuario</t>
  </si>
  <si>
    <t>Ganado de Carne</t>
  </si>
  <si>
    <t>Ganado de Leche</t>
  </si>
  <si>
    <t>Ganado de Doble Propósito</t>
  </si>
  <si>
    <t>2.2 Avícola</t>
  </si>
  <si>
    <t>Total Avícola</t>
  </si>
  <si>
    <t>Total Pecuario</t>
  </si>
  <si>
    <t>III.- Otras Finalidades</t>
  </si>
  <si>
    <t>Préstamos de Consumo</t>
  </si>
  <si>
    <t xml:space="preserve">Montos Desembolsado y Cobrado según Sub-Sectores por Regionales y Sucursales </t>
  </si>
  <si>
    <t>Acuicola</t>
  </si>
  <si>
    <t>Desembolsado</t>
  </si>
  <si>
    <t>Cobrado</t>
  </si>
  <si>
    <t>Cantidad y Monto de los Préstamos Formalizados por Sub-Sectores, Regionales y Sucursales</t>
  </si>
  <si>
    <t>Tomate</t>
  </si>
  <si>
    <t>Aji (Producción)</t>
  </si>
  <si>
    <t xml:space="preserve">Papa </t>
  </si>
  <si>
    <t xml:space="preserve">Cebolla </t>
  </si>
  <si>
    <t>Coco</t>
  </si>
  <si>
    <t>Ajo</t>
  </si>
  <si>
    <t>Maíz</t>
  </si>
  <si>
    <t xml:space="preserve">Guandul </t>
  </si>
  <si>
    <t>Ganado de Carne (Comerc.)</t>
  </si>
  <si>
    <t>Ganado de Leche (Comerc.)</t>
  </si>
  <si>
    <t>Porcino</t>
  </si>
  <si>
    <t xml:space="preserve">Otros </t>
  </si>
  <si>
    <t>Pollos</t>
  </si>
  <si>
    <t>2.3 Acuicola</t>
  </si>
  <si>
    <t>2.4 Apícola</t>
  </si>
  <si>
    <t>Préstamos Formalizados Según Cultivos Principales</t>
  </si>
  <si>
    <t>Préstamos</t>
  </si>
  <si>
    <t>Monto</t>
  </si>
  <si>
    <t>Otorgados</t>
  </si>
  <si>
    <t>Cubierta</t>
  </si>
  <si>
    <t>(Tas.)</t>
  </si>
  <si>
    <t>Sub-Total Agrícola</t>
  </si>
  <si>
    <t>2.3 Acuícola</t>
  </si>
  <si>
    <t>Superficie Financiada, Desembolsos y Cobros por Sub-Sectores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</si>
  <si>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</si>
  <si>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</si>
  <si>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</si>
  <si>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</si>
  <si>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</si>
  <si>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</si>
  <si>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</si>
  <si>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</si>
  <si>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</si>
  <si>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</si>
  <si>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</si>
  <si>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</si>
  <si>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Actividades Crediticia Segregada por Mes</t>
  </si>
  <si>
    <t>Año 2023</t>
  </si>
  <si>
    <t>Productores</t>
  </si>
  <si>
    <t>Beneficiarios</t>
  </si>
  <si>
    <t>Desembolsos (RD$)</t>
  </si>
  <si>
    <t>Cobros
(RD$)</t>
  </si>
  <si>
    <t>Resumen Actividad Crediticia Global</t>
  </si>
  <si>
    <t>Arroz (Fomento)</t>
  </si>
  <si>
    <t>Cacao (Rehabilitación)</t>
  </si>
  <si>
    <t>Cacao (Fomento)</t>
  </si>
  <si>
    <t>Yuca Dulce (Fomento)</t>
  </si>
  <si>
    <t>Guineo (Mantenimiento)</t>
  </si>
  <si>
    <t>Tabaco (Comerc.)</t>
  </si>
  <si>
    <t>Batata (Fomento)</t>
  </si>
  <si>
    <t>Yuca Amarga (Fomento)</t>
  </si>
  <si>
    <t>Cacao (Comerc.)</t>
  </si>
  <si>
    <t>Arroz (Comerc.)</t>
  </si>
  <si>
    <t>Otros Agrícolas</t>
  </si>
  <si>
    <t>Ceba de Novillo</t>
  </si>
  <si>
    <t>Ovino Carne</t>
  </si>
  <si>
    <t>Vacuno de Leche</t>
  </si>
  <si>
    <t>Pez Agua Dulce</t>
  </si>
  <si>
    <t>Café (Fomento)</t>
  </si>
  <si>
    <t>Café (Rehabilitación)</t>
  </si>
  <si>
    <t>Café (Mantenimiento)</t>
  </si>
  <si>
    <t>Cacao (Renovación)</t>
  </si>
  <si>
    <t>Plátano (Fomento)</t>
  </si>
  <si>
    <t>Limón Agrio (Fomento)</t>
  </si>
  <si>
    <t>Gallina Ponedora</t>
  </si>
  <si>
    <t>Producción Miel</t>
  </si>
  <si>
    <t>Vacuno Doble Propósito</t>
  </si>
  <si>
    <t>Product.
Benef.</t>
  </si>
  <si>
    <t xml:space="preserve">Ejecución del Programa de Préstamos en Monto y Tareas por Sub-Sectores </t>
  </si>
  <si>
    <t>Ají (Fomento)</t>
  </si>
  <si>
    <t>Café (Comerc.)</t>
  </si>
  <si>
    <t>Habichuela (Comerc.)</t>
  </si>
  <si>
    <t>Microempresas y Otros</t>
  </si>
  <si>
    <t>Yautía</t>
  </si>
  <si>
    <t>2.1 Ganado y Otros</t>
  </si>
  <si>
    <t>Sub-Total Ganado y Otros</t>
  </si>
  <si>
    <t>Benef</t>
  </si>
  <si>
    <t>Benef.</t>
  </si>
  <si>
    <t>Maíz (Fomento)</t>
  </si>
  <si>
    <t>Aguacate (Mantenimiento)</t>
  </si>
  <si>
    <t>III. Microempresas y Otros</t>
  </si>
  <si>
    <t>Total Microempresas y Otros</t>
  </si>
  <si>
    <t>Actividad Crediticia Tasa 0% por Regionales y Sucursales</t>
  </si>
  <si>
    <t>(Cant.)</t>
  </si>
  <si>
    <t>Notas: superficie en cifras preliminar</t>
  </si>
  <si>
    <t>Notas: superficie 2023 en cifras preliminar</t>
  </si>
  <si>
    <t>Aguacate (Fomento)</t>
  </si>
  <si>
    <t>Guineo (Rehabilitación)</t>
  </si>
  <si>
    <t>Caña de Azúcar</t>
  </si>
  <si>
    <t>Plátano (Mantenimiento)</t>
  </si>
  <si>
    <t>Yautía Coco (Fomento)</t>
  </si>
  <si>
    <t>Habichuela Roja (Fomento)</t>
  </si>
  <si>
    <t>Habichuela Negra (Fomento)</t>
  </si>
  <si>
    <t>Enero - Diciembre 2023</t>
  </si>
  <si>
    <t>Enero - Diciembre 2022-2023</t>
  </si>
  <si>
    <t>Equipo Extracción Miel y Cera</t>
  </si>
  <si>
    <t>Codorniz</t>
  </si>
  <si>
    <t>Vacuno de Carne</t>
  </si>
  <si>
    <t>Caprino de Carne</t>
  </si>
  <si>
    <t>Ganado Bovino y Coco</t>
  </si>
  <si>
    <t>Caprino Doble Propósito</t>
  </si>
  <si>
    <t>Porcino Reproducción</t>
  </si>
  <si>
    <t>Mejora Propiedad Pecuaria</t>
  </si>
  <si>
    <t>Coco (Fomento)</t>
  </si>
  <si>
    <t>Coco (Rehabilitación)</t>
  </si>
  <si>
    <t>Naranja (Fomento)</t>
  </si>
  <si>
    <t>Guineo (Fomento)</t>
  </si>
  <si>
    <t>Ñame (Fomento)</t>
  </si>
  <si>
    <t>Yautía Blanca (Fomento)</t>
  </si>
  <si>
    <t>Piña (Fomento)</t>
  </si>
  <si>
    <t>Tomate de Mesa (Fomento)</t>
  </si>
  <si>
    <t>Coco (Mantenimiento)</t>
  </si>
  <si>
    <t>Papa (Fomento)</t>
  </si>
  <si>
    <t>Plátano  (Comerc.)</t>
  </si>
  <si>
    <t>Cacao (Mantenimiento)</t>
  </si>
  <si>
    <t>Yautía Amarilla (Fomento)</t>
  </si>
  <si>
    <t>Mandarina (Fomento)</t>
  </si>
  <si>
    <t>Naranja (Mantenimiento)</t>
  </si>
  <si>
    <t>Limón Agrio (Mantenimiento)</t>
  </si>
  <si>
    <t>Café (Vivero)</t>
  </si>
  <si>
    <t>Caña Negra</t>
  </si>
  <si>
    <t>Mandarina (Mantenimiento)</t>
  </si>
  <si>
    <t>Tomate Industrial (Fomento)</t>
  </si>
  <si>
    <t>Mejora Propiedad Agrícola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</si>
</sst>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_);_(* \(#,##0\);_(* &quot;-&quot;??_);_(@_)"/>
    <numFmt numFmtId="179" formatCode="_(* #,##0.0_);_(* \(#,##0.0\);_(* &quot;-&quot;??_);_(@_)"/>
    <numFmt numFmtId="180" formatCode="#,##0.00;[Red]#,##0.00"/>
    <numFmt numFmtId="181" formatCode="#,##0.0_);\(#,##0.0\)"/>
    <numFmt numFmtId="182" formatCode="#,##0.0;\-#,##0.0"/>
    <numFmt numFmtId="183" formatCode="[$-80A]dddd\,\ d&quot; de &quot;mmmm&quot; de &quot;yyyy"/>
    <numFmt numFmtId="184" formatCode="[$-80A]hh:mm:ss\ AM/PM"/>
    <numFmt numFmtId="185" formatCode="0.00_ ;\-0.00\ "/>
    <numFmt numFmtId="186" formatCode="0.0_ ;\-0.0\ "/>
    <numFmt numFmtId="187" formatCode="0_ ;\-0\ "/>
    <numFmt numFmtId="188" formatCode="0_);\(0\)"/>
    <numFmt numFmtId="189" formatCode="0.00_);\(0.00\)"/>
    <numFmt numFmtId="190" formatCode="#,##0.00_);\-#,##0.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0.0_);\(0.0\)"/>
    <numFmt numFmtId="196" formatCode="_(* #,##0.0_);_(* \(#,##0.0\);_(* &quot;-&quot;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Book Antiqua"/>
      <family val="1"/>
    </font>
    <font>
      <sz val="18"/>
      <name val="Arial"/>
      <family val="2"/>
    </font>
    <font>
      <b/>
      <u val="single"/>
      <sz val="18"/>
      <name val="Book Antiqua"/>
      <family val="1"/>
    </font>
    <font>
      <sz val="18"/>
      <name val="Book Antiqua"/>
      <family val="1"/>
    </font>
    <font>
      <sz val="10"/>
      <name val="Book Antiqua"/>
      <family val="1"/>
    </font>
    <font>
      <sz val="14"/>
      <name val="Book Antiqua"/>
      <family val="1"/>
    </font>
    <font>
      <sz val="13"/>
      <name val="Arial"/>
      <family val="2"/>
    </font>
    <font>
      <b/>
      <u val="single"/>
      <sz val="13"/>
      <color indexed="8"/>
      <name val="Book Antiqua"/>
      <family val="1"/>
    </font>
    <font>
      <sz val="12"/>
      <name val="Book Antiqua"/>
      <family val="1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 val="single"/>
      <sz val="14"/>
      <name val="Book Antiqua"/>
      <family val="1"/>
    </font>
    <font>
      <sz val="14"/>
      <color indexed="8"/>
      <name val="Book Antiqua"/>
      <family val="1"/>
    </font>
    <font>
      <sz val="20"/>
      <name val="Arial"/>
      <family val="2"/>
    </font>
    <font>
      <sz val="8"/>
      <name val="Arial"/>
      <family val="2"/>
    </font>
    <font>
      <sz val="13"/>
      <name val="Book Antiqua"/>
      <family val="1"/>
    </font>
    <font>
      <sz val="16"/>
      <name val="Book Antiqua"/>
      <family val="1"/>
    </font>
    <font>
      <sz val="10"/>
      <color indexed="8"/>
      <name val="MS Sans Serif"/>
      <family val="2"/>
    </font>
    <font>
      <b/>
      <sz val="14"/>
      <name val="Arial"/>
      <family val="2"/>
    </font>
    <font>
      <sz val="12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50"/>
      <name val="Book Antiqua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Book Antiqua"/>
      <family val="1"/>
    </font>
    <font>
      <b/>
      <sz val="20"/>
      <color rgb="FF92D05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3" fontId="5" fillId="0" borderId="0" xfId="49" applyNumberFormat="1" applyFont="1" applyBorder="1" applyAlignment="1">
      <alignment/>
    </xf>
    <xf numFmtId="0" fontId="0" fillId="0" borderId="0" xfId="60">
      <alignment/>
      <protection/>
    </xf>
    <xf numFmtId="0" fontId="8" fillId="0" borderId="0" xfId="60" applyFont="1">
      <alignment/>
      <protection/>
    </xf>
    <xf numFmtId="178" fontId="0" fillId="0" borderId="0" xfId="49" applyNumberFormat="1" applyFont="1" applyAlignment="1">
      <alignment/>
    </xf>
    <xf numFmtId="37" fontId="9" fillId="0" borderId="0" xfId="52" applyNumberFormat="1" applyFont="1" applyFill="1" applyBorder="1" applyAlignment="1" applyProtection="1">
      <alignment/>
      <protection/>
    </xf>
    <xf numFmtId="0" fontId="10" fillId="0" borderId="0" xfId="60" applyFont="1">
      <alignment/>
      <protection/>
    </xf>
    <xf numFmtId="178" fontId="10" fillId="0" borderId="0" xfId="49" applyNumberFormat="1" applyFont="1" applyAlignment="1">
      <alignment/>
    </xf>
    <xf numFmtId="178" fontId="6" fillId="0" borderId="0" xfId="49" applyNumberFormat="1" applyFont="1" applyAlignment="1">
      <alignment/>
    </xf>
    <xf numFmtId="178" fontId="7" fillId="0" borderId="0" xfId="49" applyNumberFormat="1" applyFont="1" applyAlignment="1">
      <alignment/>
    </xf>
    <xf numFmtId="0" fontId="11" fillId="0" borderId="0" xfId="60" applyFont="1">
      <alignment/>
      <protection/>
    </xf>
    <xf numFmtId="178" fontId="11" fillId="0" borderId="0" xfId="49" applyNumberFormat="1" applyFont="1" applyAlignment="1">
      <alignment/>
    </xf>
    <xf numFmtId="43" fontId="11" fillId="0" borderId="0" xfId="49" applyFont="1" applyAlignment="1">
      <alignment/>
    </xf>
    <xf numFmtId="0" fontId="13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vertical="center"/>
      <protection/>
    </xf>
    <xf numFmtId="0" fontId="5" fillId="33" borderId="0" xfId="60" applyFont="1" applyFill="1">
      <alignment/>
      <protection/>
    </xf>
    <xf numFmtId="0" fontId="3" fillId="33" borderId="0" xfId="60" applyFont="1" applyFill="1">
      <alignment/>
      <protection/>
    </xf>
    <xf numFmtId="0" fontId="5" fillId="0" borderId="0" xfId="60" applyFont="1">
      <alignment/>
      <protection/>
    </xf>
    <xf numFmtId="3" fontId="3" fillId="0" borderId="0" xfId="60" applyNumberFormat="1" applyFont="1">
      <alignment/>
      <protection/>
    </xf>
    <xf numFmtId="43" fontId="0" fillId="0" borderId="0" xfId="49" applyFont="1" applyAlignment="1">
      <alignment/>
    </xf>
    <xf numFmtId="3" fontId="62" fillId="0" borderId="0" xfId="60" applyNumberFormat="1" applyFont="1">
      <alignment/>
      <protection/>
    </xf>
    <xf numFmtId="3" fontId="15" fillId="0" borderId="0" xfId="60" applyNumberFormat="1" applyFont="1" applyAlignment="1">
      <alignment horizontal="right" vertical="center"/>
      <protection/>
    </xf>
    <xf numFmtId="0" fontId="6" fillId="0" borderId="0" xfId="60" applyFont="1">
      <alignment/>
      <protection/>
    </xf>
    <xf numFmtId="3" fontId="10" fillId="0" borderId="0" xfId="49" applyNumberFormat="1" applyFont="1" applyFill="1" applyBorder="1" applyAlignment="1">
      <alignment/>
    </xf>
    <xf numFmtId="3" fontId="10" fillId="33" borderId="0" xfId="49" applyNumberFormat="1" applyFont="1" applyFill="1" applyBorder="1" applyAlignment="1">
      <alignment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3" fontId="0" fillId="0" borderId="0" xfId="60" applyNumberFormat="1">
      <alignment/>
      <protection/>
    </xf>
    <xf numFmtId="178" fontId="13" fillId="0" borderId="0" xfId="49" applyNumberFormat="1" applyFont="1" applyAlignment="1">
      <alignment/>
    </xf>
    <xf numFmtId="43" fontId="13" fillId="0" borderId="0" xfId="49" applyFont="1" applyAlignment="1">
      <alignment/>
    </xf>
    <xf numFmtId="178" fontId="3" fillId="0" borderId="0" xfId="49" applyNumberFormat="1" applyFont="1" applyAlignment="1">
      <alignment/>
    </xf>
    <xf numFmtId="43" fontId="3" fillId="0" borderId="0" xfId="49" applyFont="1" applyAlignment="1">
      <alignment/>
    </xf>
    <xf numFmtId="0" fontId="2" fillId="0" borderId="0" xfId="60" applyFont="1" applyAlignment="1">
      <alignment horizontal="centerContinuous"/>
      <protection/>
    </xf>
    <xf numFmtId="3" fontId="4" fillId="0" borderId="0" xfId="49" applyNumberFormat="1" applyFont="1" applyFill="1" applyBorder="1" applyAlignment="1">
      <alignment/>
    </xf>
    <xf numFmtId="178" fontId="5" fillId="0" borderId="0" xfId="49" applyNumberFormat="1" applyFont="1" applyAlignment="1">
      <alignment/>
    </xf>
    <xf numFmtId="178" fontId="3" fillId="0" borderId="0" xfId="60" applyNumberFormat="1" applyFont="1">
      <alignment/>
      <protection/>
    </xf>
    <xf numFmtId="17" fontId="63" fillId="0" borderId="0" xfId="60" applyNumberFormat="1" applyFont="1" applyAlignment="1">
      <alignment/>
      <protection/>
    </xf>
    <xf numFmtId="0" fontId="12" fillId="0" borderId="0" xfId="61" applyFont="1">
      <alignment/>
      <protection/>
    </xf>
    <xf numFmtId="0" fontId="12" fillId="33" borderId="0" xfId="61" applyFont="1" applyFill="1">
      <alignment/>
      <protection/>
    </xf>
    <xf numFmtId="3" fontId="7" fillId="33" borderId="0" xfId="56" applyNumberFormat="1" applyFont="1" applyFill="1" applyBorder="1" applyAlignment="1">
      <alignment/>
    </xf>
    <xf numFmtId="179" fontId="7" fillId="33" borderId="0" xfId="54" applyNumberFormat="1" applyFont="1" applyFill="1" applyBorder="1" applyAlignment="1">
      <alignment horizontal="center"/>
    </xf>
    <xf numFmtId="0" fontId="21" fillId="0" borderId="0" xfId="61" applyFont="1">
      <alignment/>
      <protection/>
    </xf>
    <xf numFmtId="3" fontId="21" fillId="0" borderId="0" xfId="61" applyNumberFormat="1" applyFont="1">
      <alignment/>
      <protection/>
    </xf>
    <xf numFmtId="3" fontId="12" fillId="0" borderId="0" xfId="61" applyNumberFormat="1" applyFont="1">
      <alignment/>
      <protection/>
    </xf>
    <xf numFmtId="0" fontId="22" fillId="0" borderId="0" xfId="63">
      <alignment/>
      <protection/>
    </xf>
    <xf numFmtId="3" fontId="7" fillId="0" borderId="0" xfId="60" applyNumberFormat="1" applyFont="1">
      <alignment/>
      <protection/>
    </xf>
    <xf numFmtId="37" fontId="19" fillId="0" borderId="0" xfId="0" applyNumberFormat="1" applyFont="1" applyAlignment="1">
      <alignment/>
    </xf>
    <xf numFmtId="178" fontId="13" fillId="0" borderId="0" xfId="60" applyNumberFormat="1" applyFont="1">
      <alignment/>
      <protection/>
    </xf>
    <xf numFmtId="37" fontId="11" fillId="0" borderId="0" xfId="60" applyNumberFormat="1" applyFont="1">
      <alignment/>
      <protection/>
    </xf>
    <xf numFmtId="3" fontId="3" fillId="0" borderId="0" xfId="0" applyNumberFormat="1" applyFont="1" applyAlignment="1">
      <alignment/>
    </xf>
    <xf numFmtId="0" fontId="7" fillId="0" borderId="0" xfId="61" applyFont="1">
      <alignment/>
      <protection/>
    </xf>
    <xf numFmtId="4" fontId="14" fillId="33" borderId="0" xfId="56" applyNumberFormat="1" applyFont="1" applyFill="1" applyBorder="1" applyAlignment="1">
      <alignment/>
    </xf>
    <xf numFmtId="178" fontId="6" fillId="0" borderId="0" xfId="49" applyNumberFormat="1" applyFont="1" applyAlignment="1">
      <alignment wrapText="1"/>
    </xf>
    <xf numFmtId="0" fontId="18" fillId="0" borderId="0" xfId="60" applyFont="1">
      <alignment/>
      <protection/>
    </xf>
    <xf numFmtId="178" fontId="18" fillId="0" borderId="0" xfId="49" applyNumberFormat="1" applyFont="1" applyAlignment="1">
      <alignment/>
    </xf>
    <xf numFmtId="37" fontId="18" fillId="0" borderId="0" xfId="60" applyNumberFormat="1" applyFont="1">
      <alignment/>
      <protection/>
    </xf>
    <xf numFmtId="178" fontId="18" fillId="0" borderId="0" xfId="49" applyNumberFormat="1" applyFont="1" applyAlignment="1">
      <alignment/>
    </xf>
    <xf numFmtId="0" fontId="10" fillId="0" borderId="0" xfId="63" applyFont="1">
      <alignment/>
      <protection/>
    </xf>
    <xf numFmtId="43" fontId="12" fillId="0" borderId="0" xfId="49" applyFont="1" applyAlignment="1">
      <alignment/>
    </xf>
    <xf numFmtId="179" fontId="3" fillId="0" borderId="0" xfId="49" applyNumberFormat="1" applyFont="1" applyAlignment="1">
      <alignment/>
    </xf>
    <xf numFmtId="0" fontId="12" fillId="0" borderId="0" xfId="61" applyFont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0" fillId="0" borderId="0" xfId="63" applyFont="1" applyFill="1" applyBorder="1">
      <alignment/>
      <protection/>
    </xf>
    <xf numFmtId="0" fontId="10" fillId="0" borderId="0" xfId="0" applyFont="1" applyFill="1" applyBorder="1" applyAlignment="1">
      <alignment/>
    </xf>
    <xf numFmtId="17" fontId="10" fillId="0" borderId="0" xfId="0" applyNumberFormat="1" applyFont="1" applyFill="1" applyBorder="1" applyAlignment="1">
      <alignment horizontal="left"/>
    </xf>
    <xf numFmtId="178" fontId="10" fillId="0" borderId="0" xfId="56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8" fontId="10" fillId="0" borderId="0" xfId="0" applyNumberFormat="1" applyFont="1" applyFill="1" applyBorder="1" applyAlignment="1">
      <alignment horizontal="left"/>
    </xf>
    <xf numFmtId="0" fontId="10" fillId="0" borderId="0" xfId="63" applyFont="1" applyFill="1" applyBorder="1" applyAlignment="1">
      <alignment horizontal="left"/>
      <protection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17" fontId="10" fillId="0" borderId="0" xfId="0" applyNumberFormat="1" applyFont="1" applyFill="1" applyBorder="1" applyAlignment="1">
      <alignment/>
    </xf>
    <xf numFmtId="0" fontId="11" fillId="0" borderId="0" xfId="60" applyFont="1" applyFill="1" applyBorder="1">
      <alignment/>
      <protection/>
    </xf>
    <xf numFmtId="17" fontId="10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178" fontId="10" fillId="0" borderId="0" xfId="49" applyNumberFormat="1" applyFont="1" applyFill="1" applyBorder="1" applyAlignment="1">
      <alignment/>
    </xf>
    <xf numFmtId="0" fontId="10" fillId="0" borderId="0" xfId="60" applyFont="1" applyFill="1" applyBorder="1" applyAlignment="1">
      <alignment/>
      <protection/>
    </xf>
    <xf numFmtId="0" fontId="10" fillId="0" borderId="0" xfId="60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 vertical="center" wrapText="1"/>
      <protection/>
    </xf>
    <xf numFmtId="0" fontId="10" fillId="0" borderId="0" xfId="60" applyFont="1" applyFill="1" applyBorder="1" applyAlignment="1">
      <alignment horizontal="left" vertical="center"/>
      <protection/>
    </xf>
    <xf numFmtId="0" fontId="10" fillId="0" borderId="0" xfId="60" applyFont="1" applyFill="1" applyBorder="1" applyAlignment="1">
      <alignment horizontal="left" vertical="center" wrapText="1"/>
      <protection/>
    </xf>
    <xf numFmtId="3" fontId="10" fillId="0" borderId="0" xfId="60" applyNumberFormat="1" applyFont="1" applyFill="1" applyBorder="1" applyAlignment="1">
      <alignment horizontal="left"/>
      <protection/>
    </xf>
    <xf numFmtId="4" fontId="10" fillId="0" borderId="0" xfId="49" applyNumberFormat="1" applyFont="1" applyFill="1" applyBorder="1" applyAlignment="1">
      <alignment horizontal="left"/>
    </xf>
    <xf numFmtId="3" fontId="10" fillId="0" borderId="0" xfId="60" applyNumberFormat="1" applyFont="1" applyFill="1" applyBorder="1" applyAlignment="1">
      <alignment horizontal="left" vertical="center"/>
      <protection/>
    </xf>
    <xf numFmtId="3" fontId="10" fillId="0" borderId="0" xfId="49" applyNumberFormat="1" applyFont="1" applyFill="1" applyBorder="1" applyAlignment="1">
      <alignment horizontal="left"/>
    </xf>
    <xf numFmtId="3" fontId="10" fillId="0" borderId="0" xfId="49" applyNumberFormat="1" applyFont="1" applyFill="1" applyBorder="1" applyAlignment="1" applyProtection="1">
      <alignment horizontal="left"/>
      <protection/>
    </xf>
    <xf numFmtId="0" fontId="11" fillId="0" borderId="0" xfId="60" applyFont="1" applyFill="1" applyBorder="1" applyAlignment="1">
      <alignment horizontal="left"/>
      <protection/>
    </xf>
    <xf numFmtId="37" fontId="10" fillId="0" borderId="0" xfId="60" applyNumberFormat="1" applyFont="1" applyFill="1" applyBorder="1" applyAlignment="1">
      <alignment horizontal="left"/>
      <protection/>
    </xf>
    <xf numFmtId="195" fontId="10" fillId="0" borderId="0" xfId="60" applyNumberFormat="1" applyFont="1" applyFill="1" applyBorder="1" applyAlignment="1">
      <alignment horizontal="left"/>
      <protection/>
    </xf>
    <xf numFmtId="195" fontId="10" fillId="0" borderId="0" xfId="49" applyNumberFormat="1" applyFont="1" applyFill="1" applyBorder="1" applyAlignment="1">
      <alignment horizontal="left"/>
    </xf>
    <xf numFmtId="37" fontId="10" fillId="0" borderId="0" xfId="49" applyNumberFormat="1" applyFont="1" applyFill="1" applyBorder="1" applyAlignment="1" applyProtection="1">
      <alignment horizontal="left"/>
      <protection/>
    </xf>
    <xf numFmtId="185" fontId="10" fillId="0" borderId="0" xfId="49" applyNumberFormat="1" applyFont="1" applyFill="1" applyBorder="1" applyAlignment="1">
      <alignment horizontal="left"/>
    </xf>
    <xf numFmtId="39" fontId="10" fillId="0" borderId="0" xfId="49" applyNumberFormat="1" applyFont="1" applyFill="1" applyBorder="1" applyAlignment="1">
      <alignment horizontal="left"/>
    </xf>
    <xf numFmtId="37" fontId="10" fillId="0" borderId="0" xfId="60" applyNumberFormat="1" applyFont="1" applyFill="1" applyBorder="1" applyAlignment="1">
      <alignment horizontal="left" vertical="center"/>
      <protection/>
    </xf>
    <xf numFmtId="178" fontId="11" fillId="0" borderId="0" xfId="49" applyNumberFormat="1" applyFont="1" applyFill="1" applyBorder="1" applyAlignment="1">
      <alignment horizontal="left"/>
    </xf>
    <xf numFmtId="41" fontId="11" fillId="0" borderId="0" xfId="60" applyNumberFormat="1" applyFont="1" applyFill="1" applyBorder="1" applyAlignment="1">
      <alignment horizontal="left"/>
      <protection/>
    </xf>
    <xf numFmtId="37" fontId="11" fillId="0" borderId="0" xfId="60" applyNumberFormat="1" applyFont="1" applyFill="1" applyBorder="1" applyAlignment="1">
      <alignment horizontal="left"/>
      <protection/>
    </xf>
    <xf numFmtId="3" fontId="10" fillId="0" borderId="0" xfId="52" applyNumberFormat="1" applyFont="1" applyFill="1" applyBorder="1" applyAlignment="1" applyProtection="1">
      <alignment horizontal="left"/>
      <protection/>
    </xf>
    <xf numFmtId="37" fontId="10" fillId="0" borderId="0" xfId="52" applyNumberFormat="1" applyFont="1" applyFill="1" applyBorder="1" applyAlignment="1">
      <alignment horizontal="left"/>
    </xf>
    <xf numFmtId="39" fontId="10" fillId="0" borderId="0" xfId="52" applyNumberFormat="1" applyFont="1" applyFill="1" applyBorder="1" applyAlignment="1">
      <alignment horizontal="left"/>
    </xf>
    <xf numFmtId="40" fontId="10" fillId="0" borderId="0" xfId="60" applyNumberFormat="1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179" fontId="10" fillId="0" borderId="0" xfId="49" applyNumberFormat="1" applyFont="1" applyFill="1" applyBorder="1" applyAlignment="1">
      <alignment horizontal="left"/>
    </xf>
    <xf numFmtId="37" fontId="10" fillId="0" borderId="0" xfId="0" applyNumberFormat="1" applyFont="1" applyFill="1" applyBorder="1" applyAlignment="1">
      <alignment horizontal="left"/>
    </xf>
    <xf numFmtId="39" fontId="10" fillId="0" borderId="0" xfId="0" applyNumberFormat="1" applyFont="1" applyFill="1" applyBorder="1" applyAlignment="1">
      <alignment horizontal="left"/>
    </xf>
    <xf numFmtId="3" fontId="10" fillId="0" borderId="0" xfId="54" applyNumberFormat="1" applyFont="1" applyFill="1" applyBorder="1" applyAlignment="1">
      <alignment horizontal="left"/>
    </xf>
    <xf numFmtId="3" fontId="11" fillId="0" borderId="0" xfId="60" applyNumberFormat="1" applyFont="1" applyFill="1" applyBorder="1" applyAlignment="1">
      <alignment horizontal="left"/>
      <protection/>
    </xf>
    <xf numFmtId="17" fontId="10" fillId="0" borderId="0" xfId="60" applyNumberFormat="1" applyFont="1" applyFill="1" applyBorder="1" applyAlignment="1">
      <alignment horizontal="left"/>
      <protection/>
    </xf>
    <xf numFmtId="3" fontId="10" fillId="0" borderId="0" xfId="64" applyNumberFormat="1" applyFont="1" applyFill="1" applyBorder="1" applyAlignment="1">
      <alignment horizontal="left"/>
      <protection/>
    </xf>
    <xf numFmtId="178" fontId="10" fillId="0" borderId="0" xfId="49" applyNumberFormat="1" applyFont="1" applyFill="1" applyBorder="1" applyAlignment="1">
      <alignment horizontal="left"/>
    </xf>
    <xf numFmtId="178" fontId="11" fillId="0" borderId="0" xfId="60" applyNumberFormat="1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 vertical="center"/>
      <protection/>
    </xf>
    <xf numFmtId="17" fontId="10" fillId="0" borderId="0" xfId="60" applyNumberFormat="1" applyFont="1" applyFill="1" applyBorder="1" applyAlignment="1">
      <alignment/>
      <protection/>
    </xf>
    <xf numFmtId="178" fontId="10" fillId="0" borderId="0" xfId="49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left" vertical="center"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Border="1" applyAlignment="1">
      <alignment horizontal="left"/>
      <protection/>
    </xf>
    <xf numFmtId="0" fontId="10" fillId="0" borderId="0" xfId="61" applyFont="1" applyFill="1" applyBorder="1" applyAlignment="1">
      <alignment vertical="center"/>
      <protection/>
    </xf>
    <xf numFmtId="178" fontId="10" fillId="0" borderId="0" xfId="52" applyNumberFormat="1" applyFont="1" applyFill="1" applyBorder="1" applyAlignment="1">
      <alignment horizontal="left"/>
    </xf>
    <xf numFmtId="178" fontId="10" fillId="0" borderId="0" xfId="52" applyNumberFormat="1" applyFont="1" applyFill="1" applyBorder="1" applyAlignment="1">
      <alignment horizontal="left" vertical="center"/>
    </xf>
    <xf numFmtId="178" fontId="10" fillId="0" borderId="0" xfId="52" applyNumberFormat="1" applyFont="1" applyFill="1" applyBorder="1" applyAlignment="1">
      <alignment horizontal="left" vertical="center" wrapText="1"/>
    </xf>
    <xf numFmtId="0" fontId="10" fillId="0" borderId="0" xfId="62" applyFont="1" applyFill="1" applyBorder="1" applyAlignment="1">
      <alignment horizontal="left"/>
      <protection/>
    </xf>
    <xf numFmtId="179" fontId="10" fillId="0" borderId="0" xfId="54" applyNumberFormat="1" applyFont="1" applyFill="1" applyBorder="1" applyAlignment="1">
      <alignment horizontal="left"/>
    </xf>
    <xf numFmtId="37" fontId="10" fillId="0" borderId="0" xfId="62" applyNumberFormat="1" applyFont="1" applyFill="1" applyBorder="1" applyAlignment="1">
      <alignment horizontal="left"/>
      <protection/>
    </xf>
    <xf numFmtId="3" fontId="11" fillId="0" borderId="0" xfId="61" applyNumberFormat="1" applyFont="1" applyFill="1" applyBorder="1" applyAlignment="1">
      <alignment horizontal="left"/>
      <protection/>
    </xf>
    <xf numFmtId="0" fontId="11" fillId="0" borderId="0" xfId="61" applyFont="1" applyFill="1" applyBorder="1" applyAlignment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4" xfId="55"/>
    <cellStyle name="Millares 5" xfId="56"/>
    <cellStyle name="Currency" xfId="57"/>
    <cellStyle name="Currency [0]" xfId="58"/>
    <cellStyle name="Neutral" xfId="59"/>
    <cellStyle name="Normal 2" xfId="60"/>
    <cellStyle name="Normal 3" xfId="61"/>
    <cellStyle name="Normal 4" xfId="62"/>
    <cellStyle name="Normal 5" xfId="63"/>
    <cellStyle name="Normal_ENER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.hernandez\Desktop\A&#241;o%202023\Informe%20Mensual%202023\CUADRO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stribuci&#243;n%20de%20los%20Montos%20Enero-Marzo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  <sheetName val="F"/>
      <sheetName val="M"/>
      <sheetName val="A"/>
      <sheetName val="MY"/>
      <sheetName val="J"/>
      <sheetName val="JL"/>
      <sheetName val="AG"/>
      <sheetName val="S"/>
      <sheetName val="O"/>
      <sheetName val="N"/>
      <sheetName val="D"/>
      <sheetName val="ACUMUL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-MARZ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zoomScalePageLayoutView="0" workbookViewId="0" topLeftCell="A1">
      <selection activeCell="A24" sqref="A24"/>
    </sheetView>
  </sheetViews>
  <sheetFormatPr defaultColWidth="11.421875" defaultRowHeight="24.75" customHeight="1"/>
  <cols>
    <col min="1" max="1" width="16.8515625" style="47" customWidth="1"/>
    <col min="2" max="2" width="14.8515625" style="47" customWidth="1"/>
    <col min="3" max="3" width="17.8515625" style="47" bestFit="1" customWidth="1"/>
    <col min="4" max="4" width="14.421875" style="47" bestFit="1" customWidth="1"/>
    <col min="5" max="5" width="19.28125" style="47" customWidth="1"/>
    <col min="6" max="6" width="19.8515625" style="47" customWidth="1"/>
    <col min="7" max="7" width="21.00390625" style="47" bestFit="1" customWidth="1"/>
    <col min="8" max="16384" width="11.421875" style="47" customWidth="1"/>
  </cols>
  <sheetData>
    <row r="1" spans="1:7" ht="24.75" customHeight="1">
      <c r="A1" s="66" t="s">
        <v>178</v>
      </c>
      <c r="B1" s="66"/>
      <c r="C1" s="66"/>
      <c r="D1" s="66"/>
      <c r="E1" s="66"/>
      <c r="F1" s="66"/>
      <c r="G1" s="66"/>
    </row>
    <row r="2" spans="1:7" ht="24.75" customHeight="1">
      <c r="A2" s="72" t="s">
        <v>179</v>
      </c>
      <c r="B2" s="72"/>
      <c r="C2" s="72"/>
      <c r="D2" s="72"/>
      <c r="E2" s="72"/>
      <c r="F2" s="72"/>
      <c r="G2" s="72"/>
    </row>
    <row r="3" spans="1:7" ht="12.75" customHeight="1">
      <c r="A3" s="66"/>
      <c r="B3" s="66"/>
      <c r="C3" s="66"/>
      <c r="D3" s="66"/>
      <c r="E3" s="66"/>
      <c r="F3" s="66"/>
      <c r="G3" s="66"/>
    </row>
    <row r="4" spans="1:7" ht="24.75" customHeight="1">
      <c r="A4" s="73" t="s">
        <v>177</v>
      </c>
      <c r="B4" s="66" t="s">
        <v>83</v>
      </c>
      <c r="C4" s="66"/>
      <c r="D4" s="66"/>
      <c r="E4" s="66"/>
      <c r="F4" s="74" t="s">
        <v>182</v>
      </c>
      <c r="G4" s="74" t="s">
        <v>183</v>
      </c>
    </row>
    <row r="5" spans="1:7" ht="15.75">
      <c r="A5" s="73"/>
      <c r="B5" s="73" t="s">
        <v>61</v>
      </c>
      <c r="C5" s="69" t="s">
        <v>180</v>
      </c>
      <c r="D5" s="69" t="s">
        <v>57</v>
      </c>
      <c r="E5" s="69" t="s">
        <v>58</v>
      </c>
      <c r="F5" s="73"/>
      <c r="G5" s="73"/>
    </row>
    <row r="6" spans="1:7" ht="15.75">
      <c r="A6" s="73"/>
      <c r="B6" s="73"/>
      <c r="C6" s="69" t="s">
        <v>181</v>
      </c>
      <c r="D6" s="69" t="s">
        <v>62</v>
      </c>
      <c r="E6" s="69" t="s">
        <v>63</v>
      </c>
      <c r="F6" s="73"/>
      <c r="G6" s="73"/>
    </row>
    <row r="7" spans="1:7" ht="24.75" customHeight="1">
      <c r="A7" s="67" t="s">
        <v>166</v>
      </c>
      <c r="B7" s="68">
        <v>2708</v>
      </c>
      <c r="C7" s="68">
        <v>2764</v>
      </c>
      <c r="D7" s="68">
        <v>173992</v>
      </c>
      <c r="E7" s="68">
        <v>2428669829.3900003</v>
      </c>
      <c r="F7" s="68">
        <v>2786715963.63</v>
      </c>
      <c r="G7" s="68">
        <v>2026951023.4999998</v>
      </c>
    </row>
    <row r="8" spans="1:7" ht="24.75" customHeight="1">
      <c r="A8" s="69" t="s">
        <v>105</v>
      </c>
      <c r="B8" s="68">
        <v>2182</v>
      </c>
      <c r="C8" s="68">
        <v>2187</v>
      </c>
      <c r="D8" s="68">
        <v>91300</v>
      </c>
      <c r="E8" s="68">
        <v>2364010384.49</v>
      </c>
      <c r="F8" s="68">
        <v>2496598848.94</v>
      </c>
      <c r="G8" s="68">
        <v>2159288749.26</v>
      </c>
    </row>
    <row r="9" spans="1:7" ht="24.75" customHeight="1">
      <c r="A9" s="67" t="s">
        <v>167</v>
      </c>
      <c r="B9" s="68">
        <v>2144</v>
      </c>
      <c r="C9" s="68">
        <v>2170</v>
      </c>
      <c r="D9" s="68">
        <v>78084</v>
      </c>
      <c r="E9" s="68">
        <v>2733469531.58</v>
      </c>
      <c r="F9" s="68">
        <v>2820916362.49</v>
      </c>
      <c r="G9" s="68">
        <v>2288867458.88</v>
      </c>
    </row>
    <row r="10" spans="1:7" ht="24.75" customHeight="1">
      <c r="A10" s="69" t="s">
        <v>168</v>
      </c>
      <c r="B10" s="68">
        <v>1542</v>
      </c>
      <c r="C10" s="68">
        <v>1544</v>
      </c>
      <c r="D10" s="68">
        <v>41627</v>
      </c>
      <c r="E10" s="68">
        <v>3036483718.55</v>
      </c>
      <c r="F10" s="68">
        <v>2921147749.87</v>
      </c>
      <c r="G10" s="68">
        <v>2459135287.25</v>
      </c>
    </row>
    <row r="11" spans="1:7" ht="24.75" customHeight="1">
      <c r="A11" s="67" t="s">
        <v>169</v>
      </c>
      <c r="B11" s="68">
        <v>2630</v>
      </c>
      <c r="C11" s="68">
        <v>2630</v>
      </c>
      <c r="D11" s="68">
        <v>116164</v>
      </c>
      <c r="E11" s="68">
        <v>3935645989.81</v>
      </c>
      <c r="F11" s="68">
        <v>3747178628.8500004</v>
      </c>
      <c r="G11" s="68">
        <v>2972061337.0099993</v>
      </c>
    </row>
    <row r="12" spans="1:7" ht="24.75" customHeight="1">
      <c r="A12" s="69" t="s">
        <v>170</v>
      </c>
      <c r="B12" s="68">
        <v>3303</v>
      </c>
      <c r="C12" s="68">
        <v>3335</v>
      </c>
      <c r="D12" s="68">
        <v>189930</v>
      </c>
      <c r="E12" s="68">
        <v>3659862511.4</v>
      </c>
      <c r="F12" s="68">
        <v>3711588798.25</v>
      </c>
      <c r="G12" s="68">
        <v>2433830679.59</v>
      </c>
    </row>
    <row r="13" spans="1:7" ht="24.75" customHeight="1">
      <c r="A13" s="67" t="s">
        <v>171</v>
      </c>
      <c r="B13" s="68">
        <v>2481</v>
      </c>
      <c r="C13" s="68">
        <v>2481</v>
      </c>
      <c r="D13" s="68">
        <v>132187</v>
      </c>
      <c r="E13" s="68">
        <v>2599059760.54</v>
      </c>
      <c r="F13" s="68">
        <v>2634192629.5799994</v>
      </c>
      <c r="G13" s="68">
        <v>2100088389.9</v>
      </c>
    </row>
    <row r="14" spans="1:7" ht="24.75" customHeight="1">
      <c r="A14" s="69" t="s">
        <v>172</v>
      </c>
      <c r="B14" s="68">
        <v>1669</v>
      </c>
      <c r="C14" s="68">
        <v>1669</v>
      </c>
      <c r="D14" s="68">
        <v>77868</v>
      </c>
      <c r="E14" s="68">
        <v>2331031232.47</v>
      </c>
      <c r="F14" s="68">
        <v>2202520079.82</v>
      </c>
      <c r="G14" s="68">
        <v>1710484469.58</v>
      </c>
    </row>
    <row r="15" spans="1:7" ht="24.75" customHeight="1">
      <c r="A15" s="67" t="s">
        <v>173</v>
      </c>
      <c r="B15" s="68">
        <v>1605</v>
      </c>
      <c r="C15" s="68">
        <v>1605</v>
      </c>
      <c r="D15" s="68">
        <v>57259</v>
      </c>
      <c r="E15" s="68">
        <v>2152870144.3</v>
      </c>
      <c r="F15" s="68">
        <v>2137134688.25</v>
      </c>
      <c r="G15" s="68">
        <v>2686322774.69</v>
      </c>
    </row>
    <row r="16" spans="1:7" ht="24.75" customHeight="1">
      <c r="A16" s="69" t="s">
        <v>174</v>
      </c>
      <c r="B16" s="68">
        <v>1765</v>
      </c>
      <c r="C16" s="68">
        <v>1765</v>
      </c>
      <c r="D16" s="68">
        <v>60049</v>
      </c>
      <c r="E16" s="68">
        <v>2114170477.6599998</v>
      </c>
      <c r="F16" s="68">
        <v>1920595353.9699998</v>
      </c>
      <c r="G16" s="68">
        <v>1465958017.3799999</v>
      </c>
    </row>
    <row r="17" spans="1:7" ht="24.75" customHeight="1">
      <c r="A17" s="67" t="s">
        <v>175</v>
      </c>
      <c r="B17" s="68">
        <v>2503</v>
      </c>
      <c r="C17" s="68">
        <v>2503</v>
      </c>
      <c r="D17" s="68">
        <v>135891.19904458598</v>
      </c>
      <c r="E17" s="68">
        <v>3035891087.6000004</v>
      </c>
      <c r="F17" s="68">
        <v>2778178853.7099996</v>
      </c>
      <c r="G17" s="68">
        <v>2373597445.1099997</v>
      </c>
    </row>
    <row r="18" spans="1:7" ht="24.75" customHeight="1">
      <c r="A18" s="69" t="s">
        <v>176</v>
      </c>
      <c r="B18" s="68">
        <v>3021</v>
      </c>
      <c r="C18" s="68">
        <v>3031</v>
      </c>
      <c r="D18" s="68">
        <v>207029</v>
      </c>
      <c r="E18" s="68">
        <v>3327181866.55</v>
      </c>
      <c r="F18" s="68">
        <v>3033849295.5800004</v>
      </c>
      <c r="G18" s="68">
        <v>2472642447</v>
      </c>
    </row>
    <row r="19" spans="1:7" ht="24.75" customHeight="1">
      <c r="A19" s="69" t="s">
        <v>33</v>
      </c>
      <c r="B19" s="70">
        <f aca="true" t="shared" si="0" ref="B19:G19">SUM(B7:B18)</f>
        <v>27553</v>
      </c>
      <c r="C19" s="70">
        <f t="shared" si="0"/>
        <v>27684</v>
      </c>
      <c r="D19" s="70">
        <f t="shared" si="0"/>
        <v>1361380.199044586</v>
      </c>
      <c r="E19" s="70">
        <f t="shared" si="0"/>
        <v>33718346534.34</v>
      </c>
      <c r="F19" s="70">
        <f t="shared" si="0"/>
        <v>33190617252.94</v>
      </c>
      <c r="G19" s="70">
        <f t="shared" si="0"/>
        <v>27149228079.149998</v>
      </c>
    </row>
    <row r="20" spans="1:7" s="60" customFormat="1" ht="15.75">
      <c r="A20" s="71" t="s">
        <v>226</v>
      </c>
      <c r="B20" s="71"/>
      <c r="C20" s="71"/>
      <c r="D20" s="71"/>
      <c r="E20" s="71"/>
      <c r="F20" s="71"/>
      <c r="G20" s="7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r:id="rId1"/>
  <headerFooter>
    <oddFooter>&amp;LPlaneación Estratégica - Sección Estadística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zoomScale="85" zoomScaleNormal="85" zoomScalePageLayoutView="0" workbookViewId="0" topLeftCell="A27">
      <selection activeCell="L54" sqref="L54"/>
    </sheetView>
  </sheetViews>
  <sheetFormatPr defaultColWidth="11.421875" defaultRowHeight="12.75"/>
  <cols>
    <col min="1" max="1" width="34.00390625" style="8" customWidth="1"/>
    <col min="2" max="2" width="14.8515625" style="9" bestFit="1" customWidth="1"/>
    <col min="3" max="3" width="16.00390625" style="10" bestFit="1" customWidth="1"/>
    <col min="4" max="4" width="18.7109375" style="10" customWidth="1"/>
    <col min="5" max="5" width="13.57421875" style="10" bestFit="1" customWidth="1"/>
    <col min="6" max="6" width="21.7109375" style="11" customWidth="1"/>
    <col min="7" max="7" width="17.57421875" style="10" customWidth="1"/>
    <col min="8" max="9" width="15.00390625" style="25" bestFit="1" customWidth="1"/>
    <col min="10" max="10" width="13.57421875" style="25" bestFit="1" customWidth="1"/>
    <col min="11" max="11" width="13.140625" style="10" bestFit="1" customWidth="1"/>
    <col min="12" max="12" width="13.57421875" style="10" bestFit="1" customWidth="1"/>
    <col min="13" max="13" width="13.140625" style="10" customWidth="1"/>
    <col min="14" max="16384" width="11.421875" style="25" customWidth="1"/>
  </cols>
  <sheetData>
    <row r="1" spans="1:7" ht="15.75">
      <c r="A1" s="83" t="s">
        <v>224</v>
      </c>
      <c r="B1" s="83"/>
      <c r="C1" s="83"/>
      <c r="D1" s="83"/>
      <c r="E1" s="83"/>
      <c r="F1" s="83"/>
      <c r="G1" s="83"/>
    </row>
    <row r="2" spans="1:7" ht="15.75">
      <c r="A2" s="120" t="s">
        <v>235</v>
      </c>
      <c r="B2" s="120"/>
      <c r="C2" s="120"/>
      <c r="D2" s="120"/>
      <c r="E2" s="120"/>
      <c r="F2" s="120"/>
      <c r="G2" s="120"/>
    </row>
    <row r="3" spans="1:7" ht="15.75">
      <c r="A3" s="84"/>
      <c r="B3" s="117"/>
      <c r="C3" s="117"/>
      <c r="D3" s="117"/>
      <c r="E3" s="117"/>
      <c r="F3" s="117" t="s">
        <v>0</v>
      </c>
      <c r="G3" s="117"/>
    </row>
    <row r="4" spans="1:7" ht="15.75">
      <c r="A4" s="84" t="s">
        <v>52</v>
      </c>
      <c r="B4" s="117" t="s">
        <v>53</v>
      </c>
      <c r="C4" s="117"/>
      <c r="D4" s="117"/>
      <c r="E4" s="117"/>
      <c r="F4" s="117" t="s">
        <v>54</v>
      </c>
      <c r="G4" s="117" t="s">
        <v>55</v>
      </c>
    </row>
    <row r="5" spans="1:7" ht="15.75">
      <c r="A5" s="84" t="s">
        <v>56</v>
      </c>
      <c r="B5" s="121" t="s">
        <v>61</v>
      </c>
      <c r="C5" s="117" t="s">
        <v>57</v>
      </c>
      <c r="D5" s="117" t="s">
        <v>58</v>
      </c>
      <c r="E5" s="117" t="s">
        <v>59</v>
      </c>
      <c r="F5" s="117" t="s">
        <v>60</v>
      </c>
      <c r="G5" s="117" t="s">
        <v>60</v>
      </c>
    </row>
    <row r="6" spans="1:13" ht="15.75">
      <c r="A6" s="84" t="s">
        <v>44</v>
      </c>
      <c r="B6" s="121"/>
      <c r="C6" s="117" t="s">
        <v>62</v>
      </c>
      <c r="D6" s="117" t="s">
        <v>63</v>
      </c>
      <c r="E6" s="117" t="s">
        <v>218</v>
      </c>
      <c r="F6" s="117" t="s">
        <v>63</v>
      </c>
      <c r="G6" s="117" t="s">
        <v>63</v>
      </c>
      <c r="K6" s="55"/>
      <c r="L6" s="55"/>
      <c r="M6" s="55"/>
    </row>
    <row r="7" spans="1:13" s="56" customFormat="1" ht="19.5" customHeight="1">
      <c r="A7" s="88" t="s">
        <v>1</v>
      </c>
      <c r="B7" s="104">
        <f aca="true" t="shared" si="0" ref="B7:G7">SUM(B8:B12)</f>
        <v>1791</v>
      </c>
      <c r="C7" s="104">
        <f t="shared" si="0"/>
        <v>66725</v>
      </c>
      <c r="D7" s="104">
        <f t="shared" si="0"/>
        <v>1151573812</v>
      </c>
      <c r="E7" s="104">
        <f t="shared" si="0"/>
        <v>1791</v>
      </c>
      <c r="F7" s="104">
        <f t="shared" si="0"/>
        <v>1312946352.3</v>
      </c>
      <c r="G7" s="104">
        <f t="shared" si="0"/>
        <v>413935124.81000006</v>
      </c>
      <c r="K7" s="57"/>
      <c r="L7" s="57"/>
      <c r="M7" s="57"/>
    </row>
    <row r="8" spans="1:13" s="56" customFormat="1" ht="19.5" customHeight="1">
      <c r="A8" s="88" t="s">
        <v>2</v>
      </c>
      <c r="B8" s="122">
        <v>8</v>
      </c>
      <c r="C8" s="122">
        <v>2043</v>
      </c>
      <c r="D8" s="122">
        <v>65935000</v>
      </c>
      <c r="E8" s="122">
        <v>8</v>
      </c>
      <c r="F8" s="122">
        <v>88121111</v>
      </c>
      <c r="G8" s="122">
        <v>43895599.77</v>
      </c>
      <c r="K8" s="57"/>
      <c r="L8" s="57"/>
      <c r="M8" s="57"/>
    </row>
    <row r="9" spans="1:13" s="56" customFormat="1" ht="19.5" customHeight="1">
      <c r="A9" s="88" t="s">
        <v>49</v>
      </c>
      <c r="B9" s="122">
        <v>514</v>
      </c>
      <c r="C9" s="122">
        <v>21986</v>
      </c>
      <c r="D9" s="122">
        <v>225492000</v>
      </c>
      <c r="E9" s="122">
        <v>514</v>
      </c>
      <c r="F9" s="122">
        <v>264873136.55</v>
      </c>
      <c r="G9" s="122">
        <v>64800579.53</v>
      </c>
      <c r="K9" s="57"/>
      <c r="L9" s="57"/>
      <c r="M9" s="57"/>
    </row>
    <row r="10" spans="1:13" s="56" customFormat="1" ht="19.5" customHeight="1">
      <c r="A10" s="88" t="s">
        <v>5</v>
      </c>
      <c r="B10" s="122">
        <v>215</v>
      </c>
      <c r="C10" s="122">
        <v>7721</v>
      </c>
      <c r="D10" s="122">
        <v>261123520</v>
      </c>
      <c r="E10" s="122">
        <v>215</v>
      </c>
      <c r="F10" s="122">
        <v>316112035.28000003</v>
      </c>
      <c r="G10" s="122">
        <v>137597315.9</v>
      </c>
      <c r="K10" s="57"/>
      <c r="L10" s="57"/>
      <c r="M10" s="57"/>
    </row>
    <row r="11" spans="1:13" s="56" customFormat="1" ht="19.5" customHeight="1">
      <c r="A11" s="88" t="s">
        <v>4</v>
      </c>
      <c r="B11" s="122">
        <v>746</v>
      </c>
      <c r="C11" s="122">
        <v>22423</v>
      </c>
      <c r="D11" s="122">
        <v>400596500</v>
      </c>
      <c r="E11" s="122">
        <v>746</v>
      </c>
      <c r="F11" s="122">
        <v>423951927.66999996</v>
      </c>
      <c r="G11" s="122">
        <v>87969171.99000001</v>
      </c>
      <c r="K11" s="57"/>
      <c r="L11" s="57"/>
      <c r="M11" s="57"/>
    </row>
    <row r="12" spans="1:13" s="56" customFormat="1" ht="19.5" customHeight="1">
      <c r="A12" s="88" t="s">
        <v>3</v>
      </c>
      <c r="B12" s="122">
        <v>308</v>
      </c>
      <c r="C12" s="122">
        <v>12552</v>
      </c>
      <c r="D12" s="122">
        <v>198426792</v>
      </c>
      <c r="E12" s="122">
        <v>308</v>
      </c>
      <c r="F12" s="122">
        <v>219888141.79999995</v>
      </c>
      <c r="G12" s="122">
        <v>79672457.61999999</v>
      </c>
      <c r="K12" s="57"/>
      <c r="L12" s="57"/>
      <c r="M12" s="57"/>
    </row>
    <row r="13" spans="1:13" s="56" customFormat="1" ht="19.5" customHeight="1">
      <c r="A13" s="88" t="s">
        <v>6</v>
      </c>
      <c r="B13" s="104">
        <f aca="true" t="shared" si="1" ref="B13:G13">SUM(B14:B19)</f>
        <v>253</v>
      </c>
      <c r="C13" s="104">
        <f t="shared" si="1"/>
        <v>7975</v>
      </c>
      <c r="D13" s="104">
        <f t="shared" si="1"/>
        <v>89574176</v>
      </c>
      <c r="E13" s="104">
        <f t="shared" si="1"/>
        <v>253</v>
      </c>
      <c r="F13" s="104">
        <f t="shared" si="1"/>
        <v>95518350.93</v>
      </c>
      <c r="G13" s="104">
        <f t="shared" si="1"/>
        <v>151411926.21999997</v>
      </c>
      <c r="K13" s="57"/>
      <c r="L13" s="57"/>
      <c r="M13" s="57"/>
    </row>
    <row r="14" spans="1:13" s="56" customFormat="1" ht="19.5" customHeight="1">
      <c r="A14" s="88" t="s">
        <v>9</v>
      </c>
      <c r="B14" s="122">
        <v>53</v>
      </c>
      <c r="C14" s="122">
        <v>1131</v>
      </c>
      <c r="D14" s="122">
        <v>18775176</v>
      </c>
      <c r="E14" s="122">
        <v>53</v>
      </c>
      <c r="F14" s="122">
        <v>21389734.18</v>
      </c>
      <c r="G14" s="122">
        <v>33503421.289999995</v>
      </c>
      <c r="K14" s="57"/>
      <c r="L14" s="57"/>
      <c r="M14" s="57"/>
    </row>
    <row r="15" spans="1:13" s="56" customFormat="1" ht="19.5" customHeight="1">
      <c r="A15" s="88" t="s">
        <v>34</v>
      </c>
      <c r="B15" s="122">
        <v>45</v>
      </c>
      <c r="C15" s="122">
        <v>1312</v>
      </c>
      <c r="D15" s="122">
        <v>14893000</v>
      </c>
      <c r="E15" s="122">
        <v>45</v>
      </c>
      <c r="F15" s="122">
        <v>18236883.860000003</v>
      </c>
      <c r="G15" s="122">
        <v>28729587.310000002</v>
      </c>
      <c r="K15" s="57"/>
      <c r="L15" s="57"/>
      <c r="M15" s="57"/>
    </row>
    <row r="16" spans="1:13" s="56" customFormat="1" ht="19.5" customHeight="1">
      <c r="A16" s="88" t="s">
        <v>11</v>
      </c>
      <c r="B16" s="122">
        <v>8</v>
      </c>
      <c r="C16" s="122">
        <v>250</v>
      </c>
      <c r="D16" s="122">
        <v>2600000</v>
      </c>
      <c r="E16" s="122">
        <v>8</v>
      </c>
      <c r="F16" s="122">
        <v>3559676.65</v>
      </c>
      <c r="G16" s="122">
        <v>14134741.86</v>
      </c>
      <c r="K16" s="57"/>
      <c r="L16" s="57"/>
      <c r="M16" s="57"/>
    </row>
    <row r="17" spans="1:13" s="56" customFormat="1" ht="19.5" customHeight="1">
      <c r="A17" s="88" t="s">
        <v>10</v>
      </c>
      <c r="B17" s="122">
        <v>117</v>
      </c>
      <c r="C17" s="122">
        <v>4272</v>
      </c>
      <c r="D17" s="122">
        <v>46847000</v>
      </c>
      <c r="E17" s="122">
        <v>117</v>
      </c>
      <c r="F17" s="122">
        <v>41592053.67</v>
      </c>
      <c r="G17" s="122">
        <v>20435974.539999995</v>
      </c>
      <c r="K17" s="57"/>
      <c r="L17" s="57"/>
      <c r="M17" s="57"/>
    </row>
    <row r="18" spans="1:13" s="56" customFormat="1" ht="19.5" customHeight="1">
      <c r="A18" s="88" t="s">
        <v>89</v>
      </c>
      <c r="B18" s="122">
        <v>23</v>
      </c>
      <c r="C18" s="122">
        <v>625</v>
      </c>
      <c r="D18" s="122">
        <v>3689000</v>
      </c>
      <c r="E18" s="122">
        <v>23</v>
      </c>
      <c r="F18" s="122">
        <v>5401996.2700000005</v>
      </c>
      <c r="G18" s="122">
        <v>41837970.57999999</v>
      </c>
      <c r="H18" s="57"/>
      <c r="I18" s="57"/>
      <c r="K18" s="57"/>
      <c r="L18" s="57"/>
      <c r="M18" s="57"/>
    </row>
    <row r="19" spans="1:13" s="56" customFormat="1" ht="19.5" customHeight="1">
      <c r="A19" s="88" t="s">
        <v>12</v>
      </c>
      <c r="B19" s="122">
        <v>7</v>
      </c>
      <c r="C19" s="122">
        <v>385</v>
      </c>
      <c r="D19" s="122">
        <v>2770000</v>
      </c>
      <c r="E19" s="122">
        <v>7</v>
      </c>
      <c r="F19" s="122">
        <v>5338006.3</v>
      </c>
      <c r="G19" s="122">
        <v>12770230.639999999</v>
      </c>
      <c r="I19" s="57"/>
      <c r="K19" s="57"/>
      <c r="L19" s="57"/>
      <c r="M19" s="57"/>
    </row>
    <row r="20" spans="1:17" s="56" customFormat="1" ht="19.5" customHeight="1">
      <c r="A20" s="88" t="s">
        <v>13</v>
      </c>
      <c r="B20" s="104">
        <f aca="true" t="shared" si="2" ref="B20:G20">SUM(B21:B26)</f>
        <v>1091</v>
      </c>
      <c r="C20" s="104">
        <f t="shared" si="2"/>
        <v>96814</v>
      </c>
      <c r="D20" s="104">
        <f t="shared" si="2"/>
        <v>703370381.28</v>
      </c>
      <c r="E20" s="104">
        <f t="shared" si="2"/>
        <v>1119</v>
      </c>
      <c r="F20" s="104">
        <f t="shared" si="2"/>
        <v>846607604.1599998</v>
      </c>
      <c r="G20" s="104">
        <f t="shared" si="2"/>
        <v>777148938.1999998</v>
      </c>
      <c r="J20" s="58"/>
      <c r="K20" s="57"/>
      <c r="L20" s="57"/>
      <c r="M20" s="57"/>
      <c r="N20" s="58"/>
      <c r="O20" s="58"/>
      <c r="P20" s="58"/>
      <c r="Q20" s="58"/>
    </row>
    <row r="21" spans="1:13" s="56" customFormat="1" ht="19.5" customHeight="1">
      <c r="A21" s="88" t="s">
        <v>19</v>
      </c>
      <c r="B21" s="122">
        <v>401</v>
      </c>
      <c r="C21" s="122">
        <v>45931</v>
      </c>
      <c r="D21" s="122">
        <v>291731984.26</v>
      </c>
      <c r="E21" s="122">
        <v>401</v>
      </c>
      <c r="F21" s="122">
        <v>354895703.24999994</v>
      </c>
      <c r="G21" s="122">
        <v>224994681.87999997</v>
      </c>
      <c r="K21" s="57"/>
      <c r="L21" s="57"/>
      <c r="M21" s="57"/>
    </row>
    <row r="22" spans="1:13" s="56" customFormat="1" ht="19.5" customHeight="1">
      <c r="A22" s="88" t="s">
        <v>17</v>
      </c>
      <c r="B22" s="122">
        <v>138</v>
      </c>
      <c r="C22" s="122">
        <v>10847</v>
      </c>
      <c r="D22" s="122">
        <v>118629669.55</v>
      </c>
      <c r="E22" s="122">
        <v>138</v>
      </c>
      <c r="F22" s="122">
        <v>171077235.13999996</v>
      </c>
      <c r="G22" s="122">
        <v>209403167.68999997</v>
      </c>
      <c r="K22" s="57"/>
      <c r="L22" s="57"/>
      <c r="M22" s="57"/>
    </row>
    <row r="23" spans="1:13" s="56" customFormat="1" ht="19.5" customHeight="1">
      <c r="A23" s="88" t="s">
        <v>18</v>
      </c>
      <c r="B23" s="122">
        <v>131</v>
      </c>
      <c r="C23" s="122">
        <v>5818</v>
      </c>
      <c r="D23" s="122">
        <v>49874000</v>
      </c>
      <c r="E23" s="122">
        <v>131</v>
      </c>
      <c r="F23" s="122">
        <v>57670806.929999985</v>
      </c>
      <c r="G23" s="122">
        <v>31798078.009999998</v>
      </c>
      <c r="K23" s="57"/>
      <c r="L23" s="57"/>
      <c r="M23" s="57"/>
    </row>
    <row r="24" spans="1:13" s="56" customFormat="1" ht="19.5" customHeight="1">
      <c r="A24" s="88" t="s">
        <v>64</v>
      </c>
      <c r="B24" s="122">
        <v>195</v>
      </c>
      <c r="C24" s="122">
        <v>10993</v>
      </c>
      <c r="D24" s="122">
        <v>102475714.47</v>
      </c>
      <c r="E24" s="122">
        <v>195</v>
      </c>
      <c r="F24" s="122">
        <v>115821690.53</v>
      </c>
      <c r="G24" s="122">
        <v>90831983.24</v>
      </c>
      <c r="K24" s="57"/>
      <c r="L24" s="57"/>
      <c r="M24" s="57"/>
    </row>
    <row r="25" spans="1:13" s="56" customFormat="1" ht="19.5" customHeight="1">
      <c r="A25" s="88" t="s">
        <v>16</v>
      </c>
      <c r="B25" s="122">
        <v>129</v>
      </c>
      <c r="C25" s="122">
        <v>12857</v>
      </c>
      <c r="D25" s="122">
        <v>71045263</v>
      </c>
      <c r="E25" s="122">
        <v>157</v>
      </c>
      <c r="F25" s="122">
        <v>75061231.09</v>
      </c>
      <c r="G25" s="122">
        <v>112257542.56999998</v>
      </c>
      <c r="K25" s="57"/>
      <c r="L25" s="57"/>
      <c r="M25" s="57"/>
    </row>
    <row r="26" spans="1:13" s="56" customFormat="1" ht="19.5" customHeight="1">
      <c r="A26" s="88" t="s">
        <v>14</v>
      </c>
      <c r="B26" s="122">
        <v>97</v>
      </c>
      <c r="C26" s="122">
        <v>10368</v>
      </c>
      <c r="D26" s="122">
        <v>69613750</v>
      </c>
      <c r="E26" s="122">
        <v>97</v>
      </c>
      <c r="F26" s="122">
        <v>72080937.22</v>
      </c>
      <c r="G26" s="122">
        <v>107863484.80999997</v>
      </c>
      <c r="K26" s="57"/>
      <c r="L26" s="57"/>
      <c r="M26" s="57"/>
    </row>
    <row r="27" spans="1:13" s="56" customFormat="1" ht="19.5" customHeight="1">
      <c r="A27" s="88" t="s">
        <v>21</v>
      </c>
      <c r="B27" s="104">
        <f aca="true" t="shared" si="3" ref="B27:G27">SUM(B28:B32)</f>
        <v>241</v>
      </c>
      <c r="C27" s="104">
        <f t="shared" si="3"/>
        <v>28615</v>
      </c>
      <c r="D27" s="104">
        <f t="shared" si="3"/>
        <v>405519525.45</v>
      </c>
      <c r="E27" s="104">
        <f t="shared" si="3"/>
        <v>241</v>
      </c>
      <c r="F27" s="104">
        <f t="shared" si="3"/>
        <v>408951991.47</v>
      </c>
      <c r="G27" s="104">
        <f t="shared" si="3"/>
        <v>448000098.61</v>
      </c>
      <c r="K27" s="57"/>
      <c r="L27" s="57"/>
      <c r="M27" s="57"/>
    </row>
    <row r="28" spans="1:13" s="56" customFormat="1" ht="19.5" customHeight="1">
      <c r="A28" s="88" t="s">
        <v>27</v>
      </c>
      <c r="B28" s="122">
        <v>22</v>
      </c>
      <c r="C28" s="122">
        <v>4087</v>
      </c>
      <c r="D28" s="122">
        <v>77370000</v>
      </c>
      <c r="E28" s="122">
        <v>22</v>
      </c>
      <c r="F28" s="122">
        <v>77894234</v>
      </c>
      <c r="G28" s="122">
        <v>24580562.42</v>
      </c>
      <c r="K28" s="57"/>
      <c r="L28" s="57"/>
      <c r="M28" s="57"/>
    </row>
    <row r="29" spans="1:13" s="56" customFormat="1" ht="19.5" customHeight="1">
      <c r="A29" s="88" t="s">
        <v>26</v>
      </c>
      <c r="B29" s="122">
        <v>39</v>
      </c>
      <c r="C29" s="122">
        <v>1264</v>
      </c>
      <c r="D29" s="122">
        <v>20207000</v>
      </c>
      <c r="E29" s="122">
        <v>39</v>
      </c>
      <c r="F29" s="122">
        <v>25226718.22</v>
      </c>
      <c r="G29" s="122">
        <v>63104141.25999999</v>
      </c>
      <c r="K29" s="57"/>
      <c r="L29" s="57"/>
      <c r="M29" s="57"/>
    </row>
    <row r="30" spans="1:13" s="56" customFormat="1" ht="19.5" customHeight="1">
      <c r="A30" s="88" t="s">
        <v>31</v>
      </c>
      <c r="B30" s="122">
        <v>80</v>
      </c>
      <c r="C30" s="122">
        <v>4280</v>
      </c>
      <c r="D30" s="122">
        <v>49068525.45</v>
      </c>
      <c r="E30" s="122">
        <v>80</v>
      </c>
      <c r="F30" s="122">
        <v>43142129.83</v>
      </c>
      <c r="G30" s="122">
        <v>18619796.59</v>
      </c>
      <c r="K30" s="57"/>
      <c r="L30" s="57"/>
      <c r="M30" s="57"/>
    </row>
    <row r="31" spans="1:13" s="56" customFormat="1" ht="19.5" customHeight="1">
      <c r="A31" s="88" t="s">
        <v>24</v>
      </c>
      <c r="B31" s="122">
        <v>11</v>
      </c>
      <c r="C31" s="122">
        <v>215</v>
      </c>
      <c r="D31" s="122">
        <v>13500000</v>
      </c>
      <c r="E31" s="122">
        <v>11</v>
      </c>
      <c r="F31" s="122">
        <v>14044000</v>
      </c>
      <c r="G31" s="122">
        <v>39520768.480000004</v>
      </c>
      <c r="K31" s="57"/>
      <c r="L31" s="57"/>
      <c r="M31" s="57"/>
    </row>
    <row r="32" spans="1:13" s="56" customFormat="1" ht="19.5" customHeight="1">
      <c r="A32" s="88" t="s">
        <v>22</v>
      </c>
      <c r="B32" s="122">
        <v>89</v>
      </c>
      <c r="C32" s="122">
        <v>18769</v>
      </c>
      <c r="D32" s="122">
        <v>245374000</v>
      </c>
      <c r="E32" s="122">
        <v>89</v>
      </c>
      <c r="F32" s="122">
        <v>248644909.42000002</v>
      </c>
      <c r="G32" s="122">
        <v>302174829.86</v>
      </c>
      <c r="K32" s="57"/>
      <c r="L32" s="57"/>
      <c r="M32" s="57"/>
    </row>
    <row r="33" spans="1:13" s="56" customFormat="1" ht="19.5" customHeight="1">
      <c r="A33" s="88" t="s">
        <v>28</v>
      </c>
      <c r="B33" s="104">
        <f aca="true" t="shared" si="4" ref="B33:G33">SUM(B34:B38)</f>
        <v>391</v>
      </c>
      <c r="C33" s="104">
        <f t="shared" si="4"/>
        <v>10069</v>
      </c>
      <c r="D33" s="104">
        <f t="shared" si="4"/>
        <v>266502751.37</v>
      </c>
      <c r="E33" s="104">
        <f t="shared" si="4"/>
        <v>391</v>
      </c>
      <c r="F33" s="104">
        <f t="shared" si="4"/>
        <v>254165316.64999998</v>
      </c>
      <c r="G33" s="104">
        <f t="shared" si="4"/>
        <v>292408247.57</v>
      </c>
      <c r="H33" s="7"/>
      <c r="I33" s="7"/>
      <c r="K33" s="57"/>
      <c r="L33" s="57"/>
      <c r="M33" s="57"/>
    </row>
    <row r="34" spans="1:13" s="56" customFormat="1" ht="19.5" customHeight="1">
      <c r="A34" s="88" t="s">
        <v>29</v>
      </c>
      <c r="B34" s="122">
        <v>114</v>
      </c>
      <c r="C34" s="122">
        <v>1405</v>
      </c>
      <c r="D34" s="122">
        <v>88238377.3</v>
      </c>
      <c r="E34" s="122">
        <v>114</v>
      </c>
      <c r="F34" s="122">
        <v>78450384.19</v>
      </c>
      <c r="G34" s="122">
        <v>55565640.71999999</v>
      </c>
      <c r="K34" s="57"/>
      <c r="L34" s="57"/>
      <c r="M34" s="57"/>
    </row>
    <row r="35" spans="1:13" s="56" customFormat="1" ht="19.5" customHeight="1">
      <c r="A35" s="88" t="s">
        <v>50</v>
      </c>
      <c r="B35" s="122">
        <v>45</v>
      </c>
      <c r="C35" s="122">
        <v>1079</v>
      </c>
      <c r="D35" s="122">
        <v>32573345.07</v>
      </c>
      <c r="E35" s="122">
        <v>45</v>
      </c>
      <c r="F35" s="122">
        <v>31826393.27</v>
      </c>
      <c r="G35" s="122">
        <v>38054785.96</v>
      </c>
      <c r="K35" s="57"/>
      <c r="L35" s="57"/>
      <c r="M35" s="57"/>
    </row>
    <row r="36" spans="1:13" s="56" customFormat="1" ht="19.5" customHeight="1">
      <c r="A36" s="88" t="s">
        <v>32</v>
      </c>
      <c r="B36" s="122">
        <v>61</v>
      </c>
      <c r="C36" s="122">
        <v>1795</v>
      </c>
      <c r="D36" s="122">
        <v>40273391</v>
      </c>
      <c r="E36" s="122">
        <v>61</v>
      </c>
      <c r="F36" s="122">
        <v>39980000.01</v>
      </c>
      <c r="G36" s="122">
        <v>82045568.01999998</v>
      </c>
      <c r="K36" s="57"/>
      <c r="L36" s="57"/>
      <c r="M36" s="57"/>
    </row>
    <row r="37" spans="1:13" s="56" customFormat="1" ht="19.5" customHeight="1">
      <c r="A37" s="88" t="s">
        <v>90</v>
      </c>
      <c r="B37" s="122">
        <v>45</v>
      </c>
      <c r="C37" s="122">
        <v>2757</v>
      </c>
      <c r="D37" s="122">
        <v>68148000</v>
      </c>
      <c r="E37" s="122">
        <v>45</v>
      </c>
      <c r="F37" s="122">
        <v>71631420.47999999</v>
      </c>
      <c r="G37" s="122">
        <v>89801066.55</v>
      </c>
      <c r="K37" s="57"/>
      <c r="M37" s="57"/>
    </row>
    <row r="38" spans="1:13" s="56" customFormat="1" ht="19.5" customHeight="1">
      <c r="A38" s="88" t="s">
        <v>30</v>
      </c>
      <c r="B38" s="122">
        <v>126</v>
      </c>
      <c r="C38" s="122">
        <v>3033</v>
      </c>
      <c r="D38" s="122">
        <v>37269638</v>
      </c>
      <c r="E38" s="122">
        <v>126</v>
      </c>
      <c r="F38" s="122">
        <v>32277118.699999996</v>
      </c>
      <c r="G38" s="122">
        <v>26941186.32</v>
      </c>
      <c r="K38" s="57"/>
      <c r="L38" s="57"/>
      <c r="M38" s="57"/>
    </row>
    <row r="39" spans="1:13" s="56" customFormat="1" ht="19.5" customHeight="1">
      <c r="A39" s="88" t="s">
        <v>47</v>
      </c>
      <c r="B39" s="104">
        <f aca="true" t="shared" si="5" ref="B39:G39">SUM(B40:B44)</f>
        <v>71</v>
      </c>
      <c r="C39" s="104">
        <f t="shared" si="5"/>
        <v>2272</v>
      </c>
      <c r="D39" s="104">
        <f t="shared" si="5"/>
        <v>319409120.62</v>
      </c>
      <c r="E39" s="104">
        <f t="shared" si="5"/>
        <v>71</v>
      </c>
      <c r="F39" s="104">
        <f t="shared" si="5"/>
        <v>316736973.41</v>
      </c>
      <c r="G39" s="104">
        <f t="shared" si="5"/>
        <v>274301929.67</v>
      </c>
      <c r="K39" s="57"/>
      <c r="L39" s="57"/>
      <c r="M39" s="57"/>
    </row>
    <row r="40" spans="1:13" s="56" customFormat="1" ht="19.5" customHeight="1">
      <c r="A40" s="88" t="s">
        <v>8</v>
      </c>
      <c r="B40" s="122">
        <v>41</v>
      </c>
      <c r="C40" s="122">
        <v>724</v>
      </c>
      <c r="D40" s="122">
        <v>281440062.62</v>
      </c>
      <c r="E40" s="122">
        <v>41</v>
      </c>
      <c r="F40" s="122">
        <v>281921315.01000005</v>
      </c>
      <c r="G40" s="122">
        <v>195079331.26</v>
      </c>
      <c r="K40" s="57"/>
      <c r="L40" s="57"/>
      <c r="M40" s="57"/>
    </row>
    <row r="41" spans="1:13" s="56" customFormat="1" ht="19.5" customHeight="1">
      <c r="A41" s="88" t="s">
        <v>23</v>
      </c>
      <c r="B41" s="122">
        <v>16</v>
      </c>
      <c r="C41" s="122">
        <v>330</v>
      </c>
      <c r="D41" s="122">
        <v>18709018</v>
      </c>
      <c r="E41" s="122">
        <v>16</v>
      </c>
      <c r="F41" s="122">
        <v>18074795.880000003</v>
      </c>
      <c r="G41" s="122">
        <v>18624249.62</v>
      </c>
      <c r="K41" s="57"/>
      <c r="L41" s="57"/>
      <c r="M41" s="57"/>
    </row>
    <row r="42" spans="1:13" s="56" customFormat="1" ht="19.5" customHeight="1">
      <c r="A42" s="88" t="s">
        <v>65</v>
      </c>
      <c r="B42" s="122">
        <v>4</v>
      </c>
      <c r="C42" s="122">
        <v>115</v>
      </c>
      <c r="D42" s="122">
        <v>1650000</v>
      </c>
      <c r="E42" s="122">
        <v>4</v>
      </c>
      <c r="F42" s="122">
        <v>8742648.399999999</v>
      </c>
      <c r="G42" s="122">
        <v>20816756.989999995</v>
      </c>
      <c r="K42" s="57"/>
      <c r="L42" s="57"/>
      <c r="M42" s="57"/>
    </row>
    <row r="43" spans="1:13" s="56" customFormat="1" ht="19.5" customHeight="1">
      <c r="A43" s="88" t="s">
        <v>25</v>
      </c>
      <c r="B43" s="122">
        <v>6</v>
      </c>
      <c r="C43" s="122">
        <v>1063</v>
      </c>
      <c r="D43" s="122">
        <v>5850000</v>
      </c>
      <c r="E43" s="122">
        <v>6</v>
      </c>
      <c r="F43" s="122">
        <v>5391500</v>
      </c>
      <c r="G43" s="122">
        <v>24709247.200000003</v>
      </c>
      <c r="K43" s="57"/>
      <c r="L43" s="57"/>
      <c r="M43" s="57"/>
    </row>
    <row r="44" spans="1:13" s="56" customFormat="1" ht="19.5" customHeight="1">
      <c r="A44" s="88" t="s">
        <v>15</v>
      </c>
      <c r="B44" s="122">
        <v>4</v>
      </c>
      <c r="C44" s="122">
        <v>40</v>
      </c>
      <c r="D44" s="122">
        <v>11760040</v>
      </c>
      <c r="E44" s="122">
        <v>4</v>
      </c>
      <c r="F44" s="122">
        <v>2606714.12</v>
      </c>
      <c r="G44" s="122">
        <v>15072344.6</v>
      </c>
      <c r="K44" s="57"/>
      <c r="L44" s="57"/>
      <c r="M44" s="57"/>
    </row>
    <row r="45" spans="1:13" s="56" customFormat="1" ht="19.5" customHeight="1">
      <c r="A45" s="88" t="s">
        <v>91</v>
      </c>
      <c r="B45" s="88">
        <f aca="true" t="shared" si="6" ref="B45:G45">SUM(B7+B13+B20+B27+B33+B39)</f>
        <v>3838</v>
      </c>
      <c r="C45" s="88">
        <f t="shared" si="6"/>
        <v>212470</v>
      </c>
      <c r="D45" s="88">
        <f t="shared" si="6"/>
        <v>2935949766.72</v>
      </c>
      <c r="E45" s="88">
        <f t="shared" si="6"/>
        <v>3866</v>
      </c>
      <c r="F45" s="88">
        <f t="shared" si="6"/>
        <v>3234926588.9199996</v>
      </c>
      <c r="G45" s="88">
        <f t="shared" si="6"/>
        <v>2357206265.0799994</v>
      </c>
      <c r="K45" s="59"/>
      <c r="L45" s="59"/>
      <c r="M45" s="59"/>
    </row>
    <row r="46" spans="1:7" ht="15.75">
      <c r="A46" s="83" t="s">
        <v>226</v>
      </c>
      <c r="B46" s="83"/>
      <c r="C46" s="83"/>
      <c r="D46" s="117"/>
      <c r="E46" s="117"/>
      <c r="F46" s="117"/>
      <c r="G46" s="117"/>
    </row>
    <row r="47" spans="1:7" ht="15.75">
      <c r="A47" s="84"/>
      <c r="B47" s="117"/>
      <c r="C47" s="117"/>
      <c r="D47" s="110"/>
      <c r="E47" s="110"/>
      <c r="F47" s="110"/>
      <c r="G47" s="110"/>
    </row>
    <row r="48" spans="3:7" ht="15.75">
      <c r="C48" s="9"/>
      <c r="D48" s="9"/>
      <c r="E48" s="9"/>
      <c r="F48" s="9"/>
      <c r="G48" s="9"/>
    </row>
  </sheetData>
  <sheetProtection/>
  <printOptions horizontalCentered="1"/>
  <pageMargins left="0.62" right="0.47" top="0.75" bottom="0.75" header="0.3" footer="0.3"/>
  <pageSetup fitToHeight="1" fitToWidth="1" horizontalDpi="600" verticalDpi="600" orientation="portrait" scale="70" r:id="rId1"/>
  <headerFooter alignWithMargins="0">
    <oddFooter>&amp;LPlaneación Estratégica-Sección de Estadística.</oddFooter>
  </headerFooter>
  <rowBreaks count="1" manualBreakCount="1">
    <brk id="4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89"/>
  <sheetViews>
    <sheetView showGridLines="0" zoomScale="70" zoomScaleNormal="70" zoomScaleSheetLayoutView="85" zoomScalePageLayoutView="0" workbookViewId="0" topLeftCell="A63">
      <selection activeCell="U96" sqref="U96"/>
    </sheetView>
  </sheetViews>
  <sheetFormatPr defaultColWidth="11.421875" defaultRowHeight="19.5" customHeight="1"/>
  <cols>
    <col min="1" max="1" width="39.140625" style="40" bestFit="1" customWidth="1"/>
    <col min="2" max="2" width="18.421875" style="40" bestFit="1" customWidth="1"/>
    <col min="3" max="3" width="19.00390625" style="40" bestFit="1" customWidth="1"/>
    <col min="4" max="4" width="21.28125" style="40" bestFit="1" customWidth="1"/>
    <col min="5" max="5" width="15.140625" style="40" bestFit="1" customWidth="1"/>
    <col min="6" max="6" width="17.140625" style="40" bestFit="1" customWidth="1"/>
    <col min="7" max="7" width="26.8515625" style="40" bestFit="1" customWidth="1"/>
    <col min="8" max="8" width="21.8515625" style="40" bestFit="1" customWidth="1"/>
    <col min="9" max="9" width="19.28125" style="40" bestFit="1" customWidth="1"/>
    <col min="10" max="16384" width="11.421875" style="40" customWidth="1"/>
  </cols>
  <sheetData>
    <row r="1" spans="1:5" ht="18">
      <c r="A1" s="123" t="s">
        <v>157</v>
      </c>
      <c r="B1" s="123"/>
      <c r="C1" s="123"/>
      <c r="D1" s="123"/>
      <c r="E1" s="123"/>
    </row>
    <row r="2" spans="1:5" ht="18">
      <c r="A2" s="123" t="s">
        <v>51</v>
      </c>
      <c r="B2" s="123"/>
      <c r="C2" s="123"/>
      <c r="D2" s="123"/>
      <c r="E2" s="123"/>
    </row>
    <row r="3" spans="1:7" ht="26.25">
      <c r="A3" s="120" t="s">
        <v>235</v>
      </c>
      <c r="B3" s="120"/>
      <c r="C3" s="120"/>
      <c r="D3" s="120"/>
      <c r="E3" s="120"/>
      <c r="F3" s="39"/>
      <c r="G3" s="39"/>
    </row>
    <row r="4" spans="1:5" ht="19.5" customHeight="1">
      <c r="A4" s="124"/>
      <c r="B4" s="124"/>
      <c r="C4" s="124"/>
      <c r="D4" s="124"/>
      <c r="E4" s="124"/>
    </row>
    <row r="5" spans="1:10" ht="19.5" customHeight="1">
      <c r="A5" s="125" t="s">
        <v>106</v>
      </c>
      <c r="B5" s="126" t="s">
        <v>158</v>
      </c>
      <c r="C5" s="126" t="s">
        <v>57</v>
      </c>
      <c r="D5" s="126" t="s">
        <v>159</v>
      </c>
      <c r="E5" s="127" t="s">
        <v>59</v>
      </c>
      <c r="H5" s="41"/>
      <c r="I5" s="41"/>
      <c r="J5" s="41"/>
    </row>
    <row r="6" spans="1:10" ht="19.5" customHeight="1">
      <c r="A6" s="125"/>
      <c r="B6" s="126" t="s">
        <v>160</v>
      </c>
      <c r="C6" s="126" t="s">
        <v>161</v>
      </c>
      <c r="D6" s="126" t="s">
        <v>53</v>
      </c>
      <c r="E6" s="127" t="s">
        <v>219</v>
      </c>
      <c r="G6" s="42"/>
      <c r="I6" s="41"/>
      <c r="J6" s="41"/>
    </row>
    <row r="7" spans="1:10" ht="19.5" customHeight="1">
      <c r="A7" s="125"/>
      <c r="B7" s="126" t="s">
        <v>225</v>
      </c>
      <c r="C7" s="126" t="s">
        <v>162</v>
      </c>
      <c r="D7" s="126" t="s">
        <v>109</v>
      </c>
      <c r="E7" s="128" t="s">
        <v>225</v>
      </c>
      <c r="G7" s="42"/>
      <c r="I7" s="41"/>
      <c r="J7" s="41"/>
    </row>
    <row r="8" spans="1:10" ht="19.5" customHeight="1">
      <c r="A8" s="129" t="s">
        <v>112</v>
      </c>
      <c r="B8" s="130"/>
      <c r="C8" s="130"/>
      <c r="D8" s="130"/>
      <c r="E8" s="130"/>
      <c r="G8" s="43"/>
      <c r="H8" s="43"/>
      <c r="I8" s="42"/>
      <c r="J8" s="41"/>
    </row>
    <row r="9" spans="1:10" ht="19.5" customHeight="1">
      <c r="A9" s="129" t="s">
        <v>185</v>
      </c>
      <c r="B9" s="131">
        <v>809</v>
      </c>
      <c r="C9" s="131">
        <v>472659122.73</v>
      </c>
      <c r="D9" s="131">
        <v>77191</v>
      </c>
      <c r="E9" s="131">
        <v>820</v>
      </c>
      <c r="G9" s="42"/>
      <c r="H9" s="42"/>
      <c r="I9" s="42"/>
      <c r="J9" s="41"/>
    </row>
    <row r="10" spans="1:10" ht="19.5" customHeight="1">
      <c r="A10" s="129" t="s">
        <v>194</v>
      </c>
      <c r="B10" s="131">
        <v>3</v>
      </c>
      <c r="C10" s="131">
        <v>20142090</v>
      </c>
      <c r="D10" s="131">
        <v>0</v>
      </c>
      <c r="E10" s="131">
        <v>3</v>
      </c>
      <c r="G10" s="42"/>
      <c r="H10" s="42"/>
      <c r="I10" s="42"/>
      <c r="J10" s="41"/>
    </row>
    <row r="11" spans="1:10" ht="19.5" customHeight="1">
      <c r="A11" s="129" t="s">
        <v>186</v>
      </c>
      <c r="B11" s="131">
        <v>670</v>
      </c>
      <c r="C11" s="131">
        <v>230876200</v>
      </c>
      <c r="D11" s="131">
        <v>39838</v>
      </c>
      <c r="E11" s="131">
        <v>670</v>
      </c>
      <c r="G11" s="42"/>
      <c r="H11" s="42"/>
      <c r="I11" s="42"/>
      <c r="J11" s="41"/>
    </row>
    <row r="12" spans="1:10" ht="19.5" customHeight="1">
      <c r="A12" s="129" t="s">
        <v>187</v>
      </c>
      <c r="B12" s="131">
        <v>206</v>
      </c>
      <c r="C12" s="131">
        <v>122652000</v>
      </c>
      <c r="D12" s="131">
        <v>11511</v>
      </c>
      <c r="E12" s="131">
        <v>206</v>
      </c>
      <c r="G12" s="42"/>
      <c r="H12" s="42"/>
      <c r="I12" s="42"/>
      <c r="J12" s="41"/>
    </row>
    <row r="13" spans="1:10" ht="19.5" customHeight="1">
      <c r="A13" s="129" t="s">
        <v>203</v>
      </c>
      <c r="B13" s="131">
        <v>42</v>
      </c>
      <c r="C13" s="131">
        <v>33643750</v>
      </c>
      <c r="D13" s="131">
        <v>5569</v>
      </c>
      <c r="E13" s="131">
        <v>42</v>
      </c>
      <c r="G13" s="42"/>
      <c r="H13" s="42"/>
      <c r="I13" s="42"/>
      <c r="J13" s="41"/>
    </row>
    <row r="14" spans="1:10" ht="19.5" customHeight="1">
      <c r="A14" s="129" t="s">
        <v>256</v>
      </c>
      <c r="B14" s="131">
        <v>14</v>
      </c>
      <c r="C14" s="131">
        <v>3522500</v>
      </c>
      <c r="D14" s="131">
        <v>1154</v>
      </c>
      <c r="E14" s="131">
        <v>14</v>
      </c>
      <c r="G14" s="42"/>
      <c r="H14" s="42"/>
      <c r="I14" s="42"/>
      <c r="J14" s="41"/>
    </row>
    <row r="15" spans="1:10" ht="19.5" customHeight="1">
      <c r="A15" s="129" t="s">
        <v>193</v>
      </c>
      <c r="B15" s="131">
        <v>1</v>
      </c>
      <c r="C15" s="131">
        <v>350000</v>
      </c>
      <c r="D15" s="131">
        <v>0</v>
      </c>
      <c r="E15" s="131">
        <v>1</v>
      </c>
      <c r="G15" s="42"/>
      <c r="H15" s="42"/>
      <c r="I15" s="42"/>
      <c r="J15" s="41"/>
    </row>
    <row r="16" spans="1:10" ht="19.5" customHeight="1">
      <c r="A16" s="129" t="s">
        <v>245</v>
      </c>
      <c r="B16" s="131">
        <v>125</v>
      </c>
      <c r="C16" s="131">
        <v>147901000</v>
      </c>
      <c r="D16" s="131">
        <v>14498</v>
      </c>
      <c r="E16" s="131">
        <v>125</v>
      </c>
      <c r="G16" s="42"/>
      <c r="H16" s="42"/>
      <c r="I16" s="42"/>
      <c r="J16" s="41"/>
    </row>
    <row r="17" spans="1:10" ht="19.5" customHeight="1">
      <c r="A17" s="129" t="s">
        <v>246</v>
      </c>
      <c r="B17" s="131">
        <v>36</v>
      </c>
      <c r="C17" s="131">
        <v>59275000</v>
      </c>
      <c r="D17" s="131">
        <v>5160</v>
      </c>
      <c r="E17" s="131">
        <v>36</v>
      </c>
      <c r="G17" s="42"/>
      <c r="H17" s="42"/>
      <c r="I17" s="42"/>
      <c r="J17" s="41"/>
    </row>
    <row r="18" spans="1:10" ht="19.5" customHeight="1">
      <c r="A18" s="129" t="s">
        <v>253</v>
      </c>
      <c r="B18" s="131">
        <v>12</v>
      </c>
      <c r="C18" s="131">
        <v>6716000</v>
      </c>
      <c r="D18" s="131">
        <v>2139</v>
      </c>
      <c r="E18" s="131">
        <v>12</v>
      </c>
      <c r="G18" s="42"/>
      <c r="H18" s="42"/>
      <c r="I18" s="42"/>
      <c r="J18" s="41"/>
    </row>
    <row r="19" spans="1:10" ht="19.5" customHeight="1">
      <c r="A19" s="129" t="s">
        <v>204</v>
      </c>
      <c r="B19" s="131">
        <v>158</v>
      </c>
      <c r="C19" s="131">
        <v>104256000</v>
      </c>
      <c r="D19" s="131">
        <v>10640</v>
      </c>
      <c r="E19" s="131">
        <v>158</v>
      </c>
      <c r="G19" s="42"/>
      <c r="H19" s="42"/>
      <c r="I19" s="42"/>
      <c r="J19" s="41"/>
    </row>
    <row r="20" spans="1:10" ht="19.5" customHeight="1">
      <c r="A20" s="129" t="s">
        <v>231</v>
      </c>
      <c r="B20" s="131">
        <v>24</v>
      </c>
      <c r="C20" s="131">
        <v>6784000</v>
      </c>
      <c r="D20" s="131">
        <v>1045</v>
      </c>
      <c r="E20" s="131">
        <v>24</v>
      </c>
      <c r="G20" s="42"/>
      <c r="H20" s="42"/>
      <c r="I20" s="42"/>
      <c r="J20" s="41"/>
    </row>
    <row r="21" spans="1:10" ht="19.5" customHeight="1">
      <c r="A21" s="129" t="s">
        <v>255</v>
      </c>
      <c r="B21" s="131">
        <v>1</v>
      </c>
      <c r="C21" s="131">
        <v>3840000</v>
      </c>
      <c r="D21" s="131">
        <v>0</v>
      </c>
      <c r="E21" s="131">
        <v>1</v>
      </c>
      <c r="G21" s="42"/>
      <c r="H21" s="42"/>
      <c r="I21" s="42"/>
      <c r="J21" s="41"/>
    </row>
    <row r="22" spans="1:10" ht="19.5" customHeight="1">
      <c r="A22" s="129" t="s">
        <v>200</v>
      </c>
      <c r="B22" s="131">
        <v>77</v>
      </c>
      <c r="C22" s="131">
        <v>53930121</v>
      </c>
      <c r="D22" s="131">
        <v>4880</v>
      </c>
      <c r="E22" s="131">
        <v>77</v>
      </c>
      <c r="G22" s="42"/>
      <c r="H22" s="42"/>
      <c r="I22" s="42"/>
      <c r="J22" s="41"/>
    </row>
    <row r="23" spans="1:10" ht="19.5" customHeight="1">
      <c r="A23" s="129" t="s">
        <v>201</v>
      </c>
      <c r="B23" s="131">
        <v>38</v>
      </c>
      <c r="C23" s="131">
        <v>22025134</v>
      </c>
      <c r="D23" s="131">
        <v>2406</v>
      </c>
      <c r="E23" s="131">
        <v>38</v>
      </c>
      <c r="G23" s="42"/>
      <c r="H23" s="42"/>
      <c r="I23" s="42"/>
      <c r="J23" s="41"/>
    </row>
    <row r="24" spans="1:10" ht="19.5" customHeight="1">
      <c r="A24" s="129" t="s">
        <v>202</v>
      </c>
      <c r="B24" s="131">
        <v>20</v>
      </c>
      <c r="C24" s="131">
        <v>7601281</v>
      </c>
      <c r="D24" s="131">
        <v>1136</v>
      </c>
      <c r="E24" s="131">
        <v>20</v>
      </c>
      <c r="G24" s="42"/>
      <c r="H24" s="42"/>
      <c r="I24" s="42"/>
      <c r="J24" s="41"/>
    </row>
    <row r="25" spans="1:10" ht="19.5" customHeight="1">
      <c r="A25" s="129" t="s">
        <v>261</v>
      </c>
      <c r="B25" s="131">
        <v>1</v>
      </c>
      <c r="C25" s="131">
        <v>600000</v>
      </c>
      <c r="D25" s="131">
        <v>50</v>
      </c>
      <c r="E25" s="131">
        <v>1</v>
      </c>
      <c r="G25" s="42"/>
      <c r="H25" s="42"/>
      <c r="I25" s="42"/>
      <c r="J25" s="41"/>
    </row>
    <row r="26" spans="1:10" ht="19.5" customHeight="1">
      <c r="A26" s="129" t="s">
        <v>205</v>
      </c>
      <c r="B26" s="131">
        <v>85</v>
      </c>
      <c r="C26" s="131">
        <v>43125302.45</v>
      </c>
      <c r="D26" s="131">
        <v>7488</v>
      </c>
      <c r="E26" s="131">
        <v>85</v>
      </c>
      <c r="G26" s="42"/>
      <c r="H26" s="42"/>
      <c r="I26" s="42"/>
      <c r="J26" s="41"/>
    </row>
    <row r="27" spans="1:10" ht="19.5" customHeight="1">
      <c r="A27" s="129" t="s">
        <v>260</v>
      </c>
      <c r="B27" s="131">
        <v>5</v>
      </c>
      <c r="C27" s="131">
        <v>920000</v>
      </c>
      <c r="D27" s="131">
        <v>66</v>
      </c>
      <c r="E27" s="131">
        <v>5</v>
      </c>
      <c r="G27" s="42"/>
      <c r="H27" s="42"/>
      <c r="I27" s="42"/>
      <c r="J27" s="41"/>
    </row>
    <row r="28" spans="1:10" ht="19.5" customHeight="1">
      <c r="A28" s="129" t="s">
        <v>247</v>
      </c>
      <c r="B28" s="131">
        <v>76</v>
      </c>
      <c r="C28" s="131">
        <v>41500000</v>
      </c>
      <c r="D28" s="131">
        <v>2411</v>
      </c>
      <c r="E28" s="131">
        <v>76</v>
      </c>
      <c r="G28" s="42"/>
      <c r="H28" s="42"/>
      <c r="I28" s="42"/>
      <c r="J28" s="41"/>
    </row>
    <row r="29" spans="1:10" ht="19.5" customHeight="1">
      <c r="A29" s="129" t="s">
        <v>259</v>
      </c>
      <c r="B29" s="131">
        <v>2</v>
      </c>
      <c r="C29" s="131">
        <v>1060000</v>
      </c>
      <c r="D29" s="131">
        <v>60</v>
      </c>
      <c r="E29" s="131">
        <v>2</v>
      </c>
      <c r="G29" s="42"/>
      <c r="H29" s="42"/>
      <c r="I29" s="42"/>
      <c r="J29" s="41"/>
    </row>
    <row r="30" spans="1:10" ht="19.5" customHeight="1">
      <c r="A30" s="129" t="s">
        <v>188</v>
      </c>
      <c r="B30" s="131">
        <v>131</v>
      </c>
      <c r="C30" s="131">
        <v>26663000</v>
      </c>
      <c r="D30" s="131">
        <v>4835</v>
      </c>
      <c r="E30" s="131">
        <v>131</v>
      </c>
      <c r="G30" s="42"/>
      <c r="H30" s="42"/>
      <c r="I30" s="42"/>
      <c r="J30" s="41"/>
    </row>
    <row r="31" spans="1:10" ht="19.5" customHeight="1">
      <c r="A31" s="129" t="s">
        <v>192</v>
      </c>
      <c r="B31" s="131">
        <v>42</v>
      </c>
      <c r="C31" s="131">
        <v>7417500</v>
      </c>
      <c r="D31" s="131">
        <v>2040</v>
      </c>
      <c r="E31" s="131">
        <v>42</v>
      </c>
      <c r="G31" s="42"/>
      <c r="H31" s="42"/>
      <c r="I31" s="42"/>
      <c r="J31" s="41"/>
    </row>
    <row r="32" spans="1:10" ht="19.5" customHeight="1">
      <c r="A32" s="129" t="s">
        <v>189</v>
      </c>
      <c r="B32" s="131">
        <v>32</v>
      </c>
      <c r="C32" s="131">
        <v>24292523.07</v>
      </c>
      <c r="D32" s="131">
        <v>2051</v>
      </c>
      <c r="E32" s="131">
        <v>32</v>
      </c>
      <c r="G32" s="42"/>
      <c r="H32" s="42"/>
      <c r="I32" s="42"/>
      <c r="J32" s="41"/>
    </row>
    <row r="33" spans="1:10" ht="19.5" customHeight="1">
      <c r="A33" s="129" t="s">
        <v>248</v>
      </c>
      <c r="B33" s="131">
        <v>8</v>
      </c>
      <c r="C33" s="131">
        <v>18252122</v>
      </c>
      <c r="D33" s="131">
        <v>1400</v>
      </c>
      <c r="E33" s="131">
        <v>8</v>
      </c>
      <c r="G33" s="42"/>
      <c r="H33" s="42"/>
      <c r="I33" s="42"/>
      <c r="J33" s="41"/>
    </row>
    <row r="34" spans="1:10" ht="19.5" customHeight="1">
      <c r="A34" s="129" t="s">
        <v>229</v>
      </c>
      <c r="B34" s="131">
        <v>10</v>
      </c>
      <c r="C34" s="131">
        <v>13260000</v>
      </c>
      <c r="D34" s="131">
        <v>1051</v>
      </c>
      <c r="E34" s="131">
        <v>10</v>
      </c>
      <c r="G34" s="42"/>
      <c r="H34" s="42"/>
      <c r="I34" s="42"/>
      <c r="J34" s="41"/>
    </row>
    <row r="35" spans="1:10" ht="19.5" customHeight="1">
      <c r="A35" s="129" t="s">
        <v>211</v>
      </c>
      <c r="B35" s="131">
        <v>20</v>
      </c>
      <c r="C35" s="131">
        <v>23010000</v>
      </c>
      <c r="D35" s="131">
        <v>559</v>
      </c>
      <c r="E35" s="131">
        <v>20</v>
      </c>
      <c r="G35" s="42"/>
      <c r="H35" s="42"/>
      <c r="I35" s="42"/>
      <c r="J35" s="41"/>
    </row>
    <row r="36" spans="1:10" ht="19.5" customHeight="1">
      <c r="A36" s="129" t="s">
        <v>228</v>
      </c>
      <c r="B36" s="131">
        <v>22</v>
      </c>
      <c r="C36" s="131">
        <v>17234000</v>
      </c>
      <c r="D36" s="131">
        <v>1480</v>
      </c>
      <c r="E36" s="131">
        <v>22</v>
      </c>
      <c r="G36" s="42"/>
      <c r="H36" s="42"/>
      <c r="I36" s="42"/>
      <c r="J36" s="41"/>
    </row>
    <row r="37" spans="1:10" ht="19.5" customHeight="1">
      <c r="A37" s="129" t="s">
        <v>221</v>
      </c>
      <c r="B37" s="131">
        <v>4</v>
      </c>
      <c r="C37" s="131">
        <v>1835000</v>
      </c>
      <c r="D37" s="131">
        <v>194</v>
      </c>
      <c r="E37" s="131">
        <v>4</v>
      </c>
      <c r="G37" s="42"/>
      <c r="H37" s="42"/>
      <c r="I37" s="42"/>
      <c r="J37" s="41"/>
    </row>
    <row r="38" spans="1:10" ht="19.5" customHeight="1">
      <c r="A38" s="129" t="s">
        <v>249</v>
      </c>
      <c r="B38" s="131">
        <v>65</v>
      </c>
      <c r="C38" s="131">
        <v>14731000</v>
      </c>
      <c r="D38" s="131">
        <v>1536</v>
      </c>
      <c r="E38" s="131">
        <v>65</v>
      </c>
      <c r="G38" s="42"/>
      <c r="H38" s="42"/>
      <c r="I38" s="42"/>
      <c r="J38" s="41"/>
    </row>
    <row r="39" spans="1:10" ht="19.5" customHeight="1">
      <c r="A39" s="129" t="s">
        <v>191</v>
      </c>
      <c r="B39" s="131">
        <v>42</v>
      </c>
      <c r="C39" s="131">
        <v>13413000</v>
      </c>
      <c r="D39" s="131">
        <v>2194</v>
      </c>
      <c r="E39" s="131">
        <v>42</v>
      </c>
      <c r="G39" s="42"/>
      <c r="H39" s="42"/>
      <c r="I39" s="42"/>
      <c r="J39" s="41"/>
    </row>
    <row r="40" spans="1:10" ht="19.5" customHeight="1">
      <c r="A40" s="129" t="s">
        <v>250</v>
      </c>
      <c r="B40" s="131">
        <v>46</v>
      </c>
      <c r="C40" s="131">
        <v>10868000</v>
      </c>
      <c r="D40" s="131">
        <v>1054</v>
      </c>
      <c r="E40" s="131">
        <v>46</v>
      </c>
      <c r="G40" s="42"/>
      <c r="H40" s="42"/>
      <c r="I40" s="42"/>
      <c r="J40" s="41"/>
    </row>
    <row r="41" spans="1:10" ht="19.5" customHeight="1">
      <c r="A41" s="129" t="s">
        <v>257</v>
      </c>
      <c r="B41" s="131">
        <v>15</v>
      </c>
      <c r="C41" s="131">
        <v>3387000</v>
      </c>
      <c r="D41" s="131">
        <v>319</v>
      </c>
      <c r="E41" s="131">
        <v>15</v>
      </c>
      <c r="G41" s="42"/>
      <c r="H41" s="42"/>
      <c r="I41" s="42"/>
      <c r="J41" s="41"/>
    </row>
    <row r="42" spans="1:10" ht="19.5" customHeight="1">
      <c r="A42" s="129" t="s">
        <v>232</v>
      </c>
      <c r="B42" s="131">
        <v>5</v>
      </c>
      <c r="C42" s="131">
        <v>1003538</v>
      </c>
      <c r="D42" s="131">
        <v>80</v>
      </c>
      <c r="E42" s="131">
        <v>5</v>
      </c>
      <c r="G42" s="42"/>
      <c r="H42" s="42"/>
      <c r="I42" s="42"/>
      <c r="J42" s="41"/>
    </row>
    <row r="43" spans="1:10" ht="19.5" customHeight="1">
      <c r="A43" s="129" t="s">
        <v>251</v>
      </c>
      <c r="B43" s="131">
        <v>15</v>
      </c>
      <c r="C43" s="131">
        <v>10220000</v>
      </c>
      <c r="D43" s="131">
        <v>282</v>
      </c>
      <c r="E43" s="131">
        <v>15</v>
      </c>
      <c r="G43" s="42"/>
      <c r="H43" s="42"/>
      <c r="I43" s="42"/>
      <c r="J43" s="41"/>
    </row>
    <row r="44" spans="1:10" ht="19.5" customHeight="1">
      <c r="A44" s="129" t="s">
        <v>190</v>
      </c>
      <c r="B44" s="131">
        <v>2</v>
      </c>
      <c r="C44" s="131">
        <v>10000000</v>
      </c>
      <c r="D44" s="131">
        <v>0</v>
      </c>
      <c r="E44" s="131">
        <v>2</v>
      </c>
      <c r="G44" s="42"/>
      <c r="H44" s="42"/>
      <c r="I44" s="42"/>
      <c r="J44" s="41"/>
    </row>
    <row r="45" spans="1:10" ht="19.5" customHeight="1">
      <c r="A45" s="129" t="s">
        <v>252</v>
      </c>
      <c r="B45" s="131">
        <v>6</v>
      </c>
      <c r="C45" s="131">
        <v>7880000</v>
      </c>
      <c r="D45" s="131">
        <v>80</v>
      </c>
      <c r="E45" s="131">
        <v>6</v>
      </c>
      <c r="G45" s="42"/>
      <c r="H45" s="42"/>
      <c r="I45" s="42"/>
      <c r="J45" s="41"/>
    </row>
    <row r="46" spans="1:10" ht="19.5" customHeight="1">
      <c r="A46" s="129" t="s">
        <v>264</v>
      </c>
      <c r="B46" s="131">
        <v>1</v>
      </c>
      <c r="C46" s="131">
        <v>225000</v>
      </c>
      <c r="D46" s="131">
        <v>18</v>
      </c>
      <c r="E46" s="131">
        <v>1</v>
      </c>
      <c r="G46" s="42"/>
      <c r="H46" s="42"/>
      <c r="I46" s="42"/>
      <c r="J46" s="41"/>
    </row>
    <row r="47" spans="1:10" ht="19.5" customHeight="1">
      <c r="A47" s="129" t="s">
        <v>230</v>
      </c>
      <c r="B47" s="131">
        <v>6</v>
      </c>
      <c r="C47" s="131">
        <v>6100000</v>
      </c>
      <c r="D47" s="131">
        <v>4100</v>
      </c>
      <c r="E47" s="131">
        <v>6</v>
      </c>
      <c r="G47" s="42"/>
      <c r="H47" s="42"/>
      <c r="I47" s="42"/>
      <c r="J47" s="41"/>
    </row>
    <row r="48" spans="1:10" ht="19.5" customHeight="1">
      <c r="A48" s="129" t="s">
        <v>262</v>
      </c>
      <c r="B48" s="131">
        <v>1</v>
      </c>
      <c r="C48" s="131">
        <v>500000</v>
      </c>
      <c r="D48" s="131">
        <v>28</v>
      </c>
      <c r="E48" s="131">
        <v>1</v>
      </c>
      <c r="G48" s="42"/>
      <c r="H48" s="42"/>
      <c r="I48" s="42"/>
      <c r="J48" s="41"/>
    </row>
    <row r="49" spans="1:10" ht="19.5" customHeight="1">
      <c r="A49" s="129" t="s">
        <v>254</v>
      </c>
      <c r="B49" s="131">
        <v>3</v>
      </c>
      <c r="C49" s="131">
        <v>5500000</v>
      </c>
      <c r="D49" s="131">
        <v>159</v>
      </c>
      <c r="E49" s="131">
        <v>3</v>
      </c>
      <c r="G49" s="42"/>
      <c r="H49" s="42"/>
      <c r="I49" s="42"/>
      <c r="J49" s="41"/>
    </row>
    <row r="50" spans="1:10" ht="19.5" customHeight="1">
      <c r="A50" s="129" t="s">
        <v>220</v>
      </c>
      <c r="B50" s="131">
        <v>15</v>
      </c>
      <c r="C50" s="131">
        <v>2629000</v>
      </c>
      <c r="D50" s="131">
        <v>595</v>
      </c>
      <c r="E50" s="131">
        <v>15</v>
      </c>
      <c r="G50" s="42"/>
      <c r="H50" s="42"/>
      <c r="I50" s="42"/>
      <c r="J50" s="41"/>
    </row>
    <row r="51" spans="1:10" ht="19.5" customHeight="1">
      <c r="A51" s="129" t="s">
        <v>258</v>
      </c>
      <c r="B51" s="131">
        <v>5</v>
      </c>
      <c r="C51" s="131">
        <v>2420000</v>
      </c>
      <c r="D51" s="131">
        <v>120</v>
      </c>
      <c r="E51" s="131">
        <v>5</v>
      </c>
      <c r="G51" s="42"/>
      <c r="H51" s="42"/>
      <c r="I51" s="42"/>
      <c r="J51" s="41"/>
    </row>
    <row r="52" spans="1:10" ht="19.5" customHeight="1">
      <c r="A52" s="129" t="s">
        <v>263</v>
      </c>
      <c r="B52" s="131">
        <v>2</v>
      </c>
      <c r="C52" s="131">
        <v>390000</v>
      </c>
      <c r="D52" s="131">
        <v>60</v>
      </c>
      <c r="E52" s="131">
        <v>2</v>
      </c>
      <c r="G52" s="42"/>
      <c r="H52" s="42"/>
      <c r="I52" s="42"/>
      <c r="J52" s="41"/>
    </row>
    <row r="53" spans="1:10" ht="19.5" customHeight="1">
      <c r="A53" s="129" t="s">
        <v>233</v>
      </c>
      <c r="B53" s="131">
        <v>9</v>
      </c>
      <c r="C53" s="131">
        <v>1291000</v>
      </c>
      <c r="D53" s="131">
        <v>265</v>
      </c>
      <c r="E53" s="131">
        <v>9</v>
      </c>
      <c r="G53" s="42"/>
      <c r="H53" s="42"/>
      <c r="I53" s="42"/>
      <c r="J53" s="41"/>
    </row>
    <row r="54" spans="1:10" ht="19.5" customHeight="1">
      <c r="A54" s="129" t="s">
        <v>234</v>
      </c>
      <c r="B54" s="131">
        <v>1</v>
      </c>
      <c r="C54" s="131">
        <v>112000</v>
      </c>
      <c r="D54" s="131">
        <v>32</v>
      </c>
      <c r="E54" s="131">
        <v>1</v>
      </c>
      <c r="G54" s="42"/>
      <c r="H54" s="42"/>
      <c r="I54" s="42"/>
      <c r="J54" s="41"/>
    </row>
    <row r="55" spans="1:10" ht="19.5" customHeight="1">
      <c r="A55" s="129" t="s">
        <v>125</v>
      </c>
      <c r="B55" s="131">
        <v>22</v>
      </c>
      <c r="C55" s="131">
        <v>207648053.05</v>
      </c>
      <c r="D55" s="131">
        <v>0</v>
      </c>
      <c r="E55" s="131">
        <v>22</v>
      </c>
      <c r="G55" s="42"/>
      <c r="H55" s="42"/>
      <c r="I55" s="42"/>
      <c r="J55" s="41"/>
    </row>
    <row r="56" spans="1:10" ht="19.5" customHeight="1">
      <c r="A56" s="129" t="s">
        <v>265</v>
      </c>
      <c r="B56" s="131">
        <v>98</v>
      </c>
      <c r="C56" s="131">
        <v>58684000</v>
      </c>
      <c r="D56" s="131">
        <v>0</v>
      </c>
      <c r="E56" s="131">
        <v>98</v>
      </c>
      <c r="G56" s="42"/>
      <c r="H56" s="42"/>
      <c r="I56" s="42"/>
      <c r="J56" s="41"/>
    </row>
    <row r="57" spans="1:10" ht="19.5" customHeight="1">
      <c r="A57" s="129" t="s">
        <v>195</v>
      </c>
      <c r="B57" s="131">
        <v>266</v>
      </c>
      <c r="C57" s="131">
        <v>328446287.87</v>
      </c>
      <c r="D57" s="131">
        <v>696</v>
      </c>
      <c r="E57" s="131">
        <v>283</v>
      </c>
      <c r="F57" s="61"/>
      <c r="G57" s="42"/>
      <c r="H57" s="42"/>
      <c r="I57" s="42"/>
      <c r="J57" s="41"/>
    </row>
    <row r="58" spans="1:8" s="44" customFormat="1" ht="19.5" customHeight="1">
      <c r="A58" s="129" t="s">
        <v>163</v>
      </c>
      <c r="B58" s="131">
        <f>SUM(B9:B57)</f>
        <v>3299</v>
      </c>
      <c r="C58" s="131">
        <f>SUM(C9:C57)</f>
        <v>2200791525.17</v>
      </c>
      <c r="D58" s="131">
        <f>SUM(D9:D57)</f>
        <v>212470</v>
      </c>
      <c r="E58" s="131">
        <f>SUM(E9:E57)</f>
        <v>3327</v>
      </c>
      <c r="H58" s="45"/>
    </row>
    <row r="59" spans="1:5" ht="19.5" customHeight="1">
      <c r="A59" s="129" t="s">
        <v>128</v>
      </c>
      <c r="B59" s="131"/>
      <c r="C59" s="131"/>
      <c r="D59" s="131"/>
      <c r="E59" s="131"/>
    </row>
    <row r="60" spans="1:5" ht="19.5" customHeight="1">
      <c r="A60" s="129" t="s">
        <v>216</v>
      </c>
      <c r="B60" s="131">
        <f>SUM(B61:B71)</f>
        <v>447</v>
      </c>
      <c r="C60" s="131">
        <f>SUM(C61:C71)</f>
        <v>619048131.55</v>
      </c>
      <c r="D60" s="131">
        <f>SUM(D61:D71)</f>
        <v>0</v>
      </c>
      <c r="E60" s="131">
        <f>SUM(E61:E71)</f>
        <v>447</v>
      </c>
    </row>
    <row r="61" spans="1:5" ht="19.5" customHeight="1">
      <c r="A61" s="129" t="s">
        <v>208</v>
      </c>
      <c r="B61" s="131">
        <v>182</v>
      </c>
      <c r="C61" s="131">
        <v>216544425.55</v>
      </c>
      <c r="D61" s="131">
        <v>0</v>
      </c>
      <c r="E61" s="131">
        <v>182</v>
      </c>
    </row>
    <row r="62" spans="1:5" ht="19.5" customHeight="1">
      <c r="A62" s="129" t="s">
        <v>196</v>
      </c>
      <c r="B62" s="131">
        <v>23</v>
      </c>
      <c r="C62" s="131">
        <v>47769000</v>
      </c>
      <c r="D62" s="131">
        <v>0</v>
      </c>
      <c r="E62" s="131">
        <v>23</v>
      </c>
    </row>
    <row r="63" spans="1:5" ht="19.5" customHeight="1">
      <c r="A63" s="129" t="s">
        <v>198</v>
      </c>
      <c r="B63" s="131">
        <v>17</v>
      </c>
      <c r="C63" s="131">
        <v>16865408</v>
      </c>
      <c r="D63" s="131">
        <v>0</v>
      </c>
      <c r="E63" s="131">
        <v>17</v>
      </c>
    </row>
    <row r="64" spans="1:5" ht="19.5" customHeight="1">
      <c r="A64" s="129" t="s">
        <v>197</v>
      </c>
      <c r="B64" s="131">
        <v>11</v>
      </c>
      <c r="C64" s="131">
        <v>15395000</v>
      </c>
      <c r="D64" s="131">
        <v>0</v>
      </c>
      <c r="E64" s="131">
        <v>11</v>
      </c>
    </row>
    <row r="65" spans="1:5" ht="19.5" customHeight="1">
      <c r="A65" s="129" t="s">
        <v>239</v>
      </c>
      <c r="B65" s="131">
        <v>6</v>
      </c>
      <c r="C65" s="131">
        <v>6096900</v>
      </c>
      <c r="D65" s="131">
        <v>0</v>
      </c>
      <c r="E65" s="131">
        <v>6</v>
      </c>
    </row>
    <row r="66" spans="1:5" ht="19.5" customHeight="1">
      <c r="A66" s="129" t="s">
        <v>240</v>
      </c>
      <c r="B66" s="131">
        <v>3</v>
      </c>
      <c r="C66" s="131">
        <v>5650000</v>
      </c>
      <c r="D66" s="131">
        <v>0</v>
      </c>
      <c r="E66" s="131">
        <v>3</v>
      </c>
    </row>
    <row r="67" spans="1:5" ht="19.5" customHeight="1">
      <c r="A67" s="129" t="s">
        <v>241</v>
      </c>
      <c r="B67" s="131">
        <v>1</v>
      </c>
      <c r="C67" s="131">
        <v>749760</v>
      </c>
      <c r="D67" s="131">
        <v>0</v>
      </c>
      <c r="E67" s="131">
        <v>1</v>
      </c>
    </row>
    <row r="68" spans="1:5" ht="19.5" customHeight="1">
      <c r="A68" s="129" t="s">
        <v>242</v>
      </c>
      <c r="B68" s="131">
        <v>1</v>
      </c>
      <c r="C68" s="131">
        <v>600000</v>
      </c>
      <c r="D68" s="131">
        <v>0</v>
      </c>
      <c r="E68" s="131">
        <v>1</v>
      </c>
    </row>
    <row r="69" spans="1:5" ht="19.5" customHeight="1">
      <c r="A69" s="129" t="s">
        <v>243</v>
      </c>
      <c r="B69" s="131">
        <v>2</v>
      </c>
      <c r="C69" s="131">
        <v>430000</v>
      </c>
      <c r="D69" s="131">
        <v>0</v>
      </c>
      <c r="E69" s="131">
        <v>2</v>
      </c>
    </row>
    <row r="70" spans="1:5" ht="19.5" customHeight="1">
      <c r="A70" s="129" t="s">
        <v>244</v>
      </c>
      <c r="B70" s="131">
        <v>194</v>
      </c>
      <c r="C70" s="131">
        <v>290002000</v>
      </c>
      <c r="D70" s="131">
        <v>0</v>
      </c>
      <c r="E70" s="131">
        <v>194</v>
      </c>
    </row>
    <row r="71" spans="1:5" ht="19.5" customHeight="1">
      <c r="A71" s="129" t="s">
        <v>126</v>
      </c>
      <c r="B71" s="131">
        <v>7</v>
      </c>
      <c r="C71" s="131">
        <v>18945638</v>
      </c>
      <c r="D71" s="131">
        <v>0</v>
      </c>
      <c r="E71" s="131">
        <v>7</v>
      </c>
    </row>
    <row r="72" spans="1:5" ht="19.5" customHeight="1">
      <c r="A72" s="129" t="s">
        <v>132</v>
      </c>
      <c r="B72" s="131">
        <f>SUM(B73:B75)</f>
        <v>40</v>
      </c>
      <c r="C72" s="131">
        <f>SUM(C73:C75)</f>
        <v>60535000</v>
      </c>
      <c r="D72" s="131">
        <f>SUM(D73:D75)</f>
        <v>0</v>
      </c>
      <c r="E72" s="131">
        <f>SUM(E73:E75)</f>
        <v>40</v>
      </c>
    </row>
    <row r="73" spans="1:5" ht="19.5" customHeight="1">
      <c r="A73" s="129" t="s">
        <v>206</v>
      </c>
      <c r="B73" s="131">
        <v>24</v>
      </c>
      <c r="C73" s="131">
        <v>34535000</v>
      </c>
      <c r="D73" s="131">
        <v>0</v>
      </c>
      <c r="E73" s="131">
        <v>24</v>
      </c>
    </row>
    <row r="74" spans="1:5" ht="19.5" customHeight="1">
      <c r="A74" s="129" t="s">
        <v>154</v>
      </c>
      <c r="B74" s="131">
        <v>15</v>
      </c>
      <c r="C74" s="131">
        <v>25000000</v>
      </c>
      <c r="D74" s="131">
        <v>0</v>
      </c>
      <c r="E74" s="131">
        <v>15</v>
      </c>
    </row>
    <row r="75" spans="1:5" ht="19.5" customHeight="1">
      <c r="A75" s="129" t="s">
        <v>238</v>
      </c>
      <c r="B75" s="131">
        <v>1</v>
      </c>
      <c r="C75" s="131">
        <v>1000000</v>
      </c>
      <c r="D75" s="131">
        <v>0</v>
      </c>
      <c r="E75" s="131">
        <v>1</v>
      </c>
    </row>
    <row r="76" spans="1:5" ht="19.5" customHeight="1">
      <c r="A76" s="129" t="s">
        <v>164</v>
      </c>
      <c r="B76" s="131">
        <f>SUM(B77:B77)</f>
        <v>15</v>
      </c>
      <c r="C76" s="131">
        <f>SUM(C77:C77)</f>
        <v>17090000</v>
      </c>
      <c r="D76" s="131">
        <f>SUM(D77:D77)</f>
        <v>0</v>
      </c>
      <c r="E76" s="131">
        <f>SUM(E77:E77)</f>
        <v>15</v>
      </c>
    </row>
    <row r="77" spans="1:5" ht="19.5" customHeight="1">
      <c r="A77" s="129" t="s">
        <v>199</v>
      </c>
      <c r="B77" s="131">
        <v>15</v>
      </c>
      <c r="C77" s="131">
        <v>17090000</v>
      </c>
      <c r="D77" s="131">
        <v>0</v>
      </c>
      <c r="E77" s="131">
        <v>15</v>
      </c>
    </row>
    <row r="78" spans="1:5" ht="19.5" customHeight="1">
      <c r="A78" s="129" t="s">
        <v>156</v>
      </c>
      <c r="B78" s="131">
        <f>SUM(B79:B80)</f>
        <v>17</v>
      </c>
      <c r="C78" s="131">
        <f>SUM(C79:C80)</f>
        <v>3485110</v>
      </c>
      <c r="D78" s="131">
        <f>SUM(D79:D80)</f>
        <v>0</v>
      </c>
      <c r="E78" s="131">
        <f>SUM(E79:E80)</f>
        <v>17</v>
      </c>
    </row>
    <row r="79" spans="1:5" ht="19.5" customHeight="1">
      <c r="A79" s="129" t="s">
        <v>207</v>
      </c>
      <c r="B79" s="131">
        <v>15</v>
      </c>
      <c r="C79" s="131">
        <v>2922810</v>
      </c>
      <c r="D79" s="131">
        <v>0</v>
      </c>
      <c r="E79" s="131">
        <v>15</v>
      </c>
    </row>
    <row r="80" spans="1:5" ht="19.5" customHeight="1">
      <c r="A80" s="129" t="s">
        <v>237</v>
      </c>
      <c r="B80" s="131">
        <v>2</v>
      </c>
      <c r="C80" s="131">
        <v>562300</v>
      </c>
      <c r="D80" s="131">
        <v>0</v>
      </c>
      <c r="E80" s="131">
        <v>2</v>
      </c>
    </row>
    <row r="81" spans="1:5" ht="19.5" customHeight="1">
      <c r="A81" s="129" t="s">
        <v>134</v>
      </c>
      <c r="B81" s="131">
        <f>+B78+B72+B76+B60</f>
        <v>519</v>
      </c>
      <c r="C81" s="131">
        <f>+C78+C72+C76+C60</f>
        <v>700158241.55</v>
      </c>
      <c r="D81" s="131">
        <f>+D78+D72+D76+D60</f>
        <v>0</v>
      </c>
      <c r="E81" s="131">
        <f>+E78+E72+E76+E60</f>
        <v>519</v>
      </c>
    </row>
    <row r="82" spans="1:5" s="53" customFormat="1" ht="18.75">
      <c r="A82" s="69" t="s">
        <v>222</v>
      </c>
      <c r="B82" s="111"/>
      <c r="C82" s="111"/>
      <c r="D82" s="111"/>
      <c r="E82" s="111"/>
    </row>
    <row r="83" spans="1:7" s="53" customFormat="1" ht="18.75">
      <c r="A83" s="69" t="s">
        <v>223</v>
      </c>
      <c r="B83" s="111">
        <v>20</v>
      </c>
      <c r="C83" s="111">
        <v>35000000</v>
      </c>
      <c r="D83" s="111">
        <v>0</v>
      </c>
      <c r="E83" s="111">
        <v>20</v>
      </c>
      <c r="G83" s="54"/>
    </row>
    <row r="84" spans="1:5" s="53" customFormat="1" ht="18.75">
      <c r="A84" s="124" t="s">
        <v>33</v>
      </c>
      <c r="B84" s="113">
        <f>+B83+B81+B58</f>
        <v>3838</v>
      </c>
      <c r="C84" s="113">
        <f>+C83+C81+C58</f>
        <v>2935949766.7200003</v>
      </c>
      <c r="D84" s="113">
        <f>+D83+D81+D58</f>
        <v>212470</v>
      </c>
      <c r="E84" s="113">
        <f>+E83+E81+E58</f>
        <v>3866</v>
      </c>
    </row>
    <row r="85" spans="1:5" ht="19.5" customHeight="1">
      <c r="A85" s="71" t="s">
        <v>226</v>
      </c>
      <c r="B85" s="132"/>
      <c r="C85" s="132"/>
      <c r="D85" s="132"/>
      <c r="E85" s="132"/>
    </row>
    <row r="86" spans="1:5" ht="19.5" customHeight="1">
      <c r="A86" s="133"/>
      <c r="B86" s="131"/>
      <c r="C86" s="131"/>
      <c r="D86" s="131"/>
      <c r="E86" s="131"/>
    </row>
    <row r="87" spans="1:5" ht="19.5" customHeight="1">
      <c r="A87" s="133"/>
      <c r="B87" s="131"/>
      <c r="C87" s="131"/>
      <c r="D87" s="131"/>
      <c r="E87" s="131"/>
    </row>
    <row r="88" spans="2:5" ht="19.5" customHeight="1">
      <c r="B88" s="46"/>
      <c r="C88" s="46"/>
      <c r="D88" s="46"/>
      <c r="E88" s="46"/>
    </row>
    <row r="89" spans="2:3" ht="19.5" customHeight="1">
      <c r="B89" s="63"/>
      <c r="C89" s="63"/>
    </row>
  </sheetData>
  <sheetProtection/>
  <mergeCells count="1">
    <mergeCell ref="B89:C89"/>
  </mergeCells>
  <printOptions horizontalCentered="1"/>
  <pageMargins left="0.7086614173228347" right="0.7086614173228347" top="0.5905511811023623" bottom="0.7480314960629921" header="0.31496062992125984" footer="0.31496062992125984"/>
  <pageSetup fitToHeight="0" horizontalDpi="600" verticalDpi="600" orientation="portrait" scale="72" r:id="rId1"/>
  <headerFooter>
    <oddFooter>&amp;L&amp;9Sección Estadística-Dirección Planeación Estratégica</oddFooter>
  </headerFooter>
  <rowBreaks count="1" manualBreakCount="1"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workbookViewId="0" topLeftCell="A1">
      <selection activeCell="A17" sqref="A17"/>
    </sheetView>
  </sheetViews>
  <sheetFormatPr defaultColWidth="11.421875" defaultRowHeight="24.75" customHeight="1"/>
  <cols>
    <col min="1" max="1" width="50.140625" style="4" bestFit="1" customWidth="1"/>
    <col min="2" max="2" width="20.57421875" style="4" bestFit="1" customWidth="1"/>
    <col min="3" max="3" width="22.7109375" style="4" bestFit="1" customWidth="1"/>
    <col min="4" max="4" width="32.00390625" style="4" customWidth="1"/>
    <col min="5" max="5" width="20.421875" style="4" hidden="1" customWidth="1"/>
    <col min="6" max="6" width="18.7109375" style="4" hidden="1" customWidth="1"/>
    <col min="7" max="7" width="2.140625" style="4" hidden="1" customWidth="1"/>
    <col min="8" max="8" width="12.28125" style="4" hidden="1" customWidth="1"/>
    <col min="9" max="9" width="6.00390625" style="4" hidden="1" customWidth="1"/>
    <col min="10" max="11" width="11.421875" style="4" hidden="1" customWidth="1"/>
    <col min="12" max="12" width="11.57421875" style="4" customWidth="1"/>
    <col min="13" max="16384" width="11.421875" style="4" customWidth="1"/>
  </cols>
  <sheetData>
    <row r="1" spans="1:4" ht="24.75" customHeight="1">
      <c r="A1" s="64" t="s">
        <v>184</v>
      </c>
      <c r="B1" s="64"/>
      <c r="C1" s="64"/>
      <c r="D1" s="75"/>
    </row>
    <row r="2" spans="1:4" ht="24.75" customHeight="1">
      <c r="A2" s="78" t="s">
        <v>235</v>
      </c>
      <c r="B2" s="78"/>
      <c r="C2" s="78"/>
      <c r="D2" s="76"/>
    </row>
    <row r="3" spans="1:4" ht="24.75" customHeight="1">
      <c r="A3" s="79" t="s">
        <v>0</v>
      </c>
      <c r="B3" s="79"/>
      <c r="C3" s="79"/>
      <c r="D3" s="79"/>
    </row>
    <row r="4" spans="1:4" ht="24.75" customHeight="1">
      <c r="A4" s="73" t="s">
        <v>66</v>
      </c>
      <c r="B4" s="73"/>
      <c r="C4" s="73" t="s">
        <v>67</v>
      </c>
      <c r="D4" s="80"/>
    </row>
    <row r="5" spans="1:4" ht="24.75" customHeight="1">
      <c r="A5" s="75" t="s">
        <v>68</v>
      </c>
      <c r="B5" s="75"/>
      <c r="C5" s="81">
        <f>'% Ejec. Sucursales y Regionales'!G45</f>
        <v>27553</v>
      </c>
      <c r="D5" s="80"/>
    </row>
    <row r="6" spans="1:4" ht="24.75" customHeight="1">
      <c r="A6" s="75" t="s">
        <v>69</v>
      </c>
      <c r="B6" s="75"/>
      <c r="C6" s="81">
        <f>'% Ejec. Sucursales y Regionales'!I45</f>
        <v>33718346534.34</v>
      </c>
      <c r="D6" s="80"/>
    </row>
    <row r="7" spans="1:4" ht="24.75" customHeight="1">
      <c r="A7" s="75" t="s">
        <v>70</v>
      </c>
      <c r="B7" s="75"/>
      <c r="C7" s="81">
        <f>'% Ejec. Sucursales y Regionales'!J45</f>
        <v>27684</v>
      </c>
      <c r="D7" s="80"/>
    </row>
    <row r="8" spans="1:4" ht="24.75" customHeight="1">
      <c r="A8" s="75" t="s">
        <v>71</v>
      </c>
      <c r="B8" s="75"/>
      <c r="C8" s="81">
        <f>'% Ejec. Sucursales y Regionales'!H45</f>
        <v>1361380.199044586</v>
      </c>
      <c r="D8" s="80"/>
    </row>
    <row r="9" spans="1:4" ht="24.75" customHeight="1">
      <c r="A9" s="75" t="s">
        <v>72</v>
      </c>
      <c r="B9" s="75"/>
      <c r="C9" s="81">
        <f>'% Ejec. Sucursales y Regionales'!K45</f>
        <v>33190617252.94</v>
      </c>
      <c r="D9" s="80"/>
    </row>
    <row r="10" spans="1:4" ht="24.75" customHeight="1">
      <c r="A10" s="75" t="s">
        <v>73</v>
      </c>
      <c r="B10" s="75"/>
      <c r="C10" s="81">
        <f>'% Ejec. Sucursales y Regionales'!L45</f>
        <v>27149228079.15</v>
      </c>
      <c r="D10" s="80"/>
    </row>
    <row r="11" spans="1:4" ht="24.75" customHeight="1">
      <c r="A11" s="65" t="s">
        <v>226</v>
      </c>
      <c r="B11" s="77"/>
      <c r="C11" s="77"/>
      <c r="D11" s="77"/>
    </row>
    <row r="12" spans="1:4" ht="24.75" customHeight="1">
      <c r="A12" s="77"/>
      <c r="B12" s="77"/>
      <c r="C12" s="77"/>
      <c r="D12" s="77"/>
    </row>
    <row r="13" spans="1:4" ht="24.75" customHeight="1">
      <c r="A13" s="64" t="s">
        <v>74</v>
      </c>
      <c r="B13" s="64"/>
      <c r="C13" s="64"/>
      <c r="D13" s="77"/>
    </row>
    <row r="14" spans="1:4" ht="24.75" customHeight="1">
      <c r="A14" s="64" t="s">
        <v>51</v>
      </c>
      <c r="B14" s="64"/>
      <c r="C14" s="64"/>
      <c r="D14" s="77"/>
    </row>
    <row r="15" spans="1:4" ht="24.75" customHeight="1">
      <c r="A15" s="78" t="str">
        <f>+A2</f>
        <v>Enero - Diciembre 2023</v>
      </c>
      <c r="B15" s="78"/>
      <c r="C15" s="78"/>
      <c r="D15" s="77"/>
    </row>
    <row r="16" spans="1:4" ht="24.75" customHeight="1">
      <c r="A16" s="75" t="s">
        <v>0</v>
      </c>
      <c r="B16" s="75"/>
      <c r="C16" s="75"/>
      <c r="D16" s="77"/>
    </row>
    <row r="17" spans="1:4" ht="24.75" customHeight="1">
      <c r="A17" s="73" t="s">
        <v>66</v>
      </c>
      <c r="B17" s="73"/>
      <c r="C17" s="73" t="s">
        <v>67</v>
      </c>
      <c r="D17" s="77"/>
    </row>
    <row r="18" spans="1:4" ht="24.75" customHeight="1">
      <c r="A18" s="75" t="s">
        <v>68</v>
      </c>
      <c r="B18" s="75"/>
      <c r="C18" s="82">
        <f>'TASA 0% por Sucursal'!B45</f>
        <v>3838</v>
      </c>
      <c r="D18" s="77"/>
    </row>
    <row r="19" spans="1:4" ht="24.75" customHeight="1">
      <c r="A19" s="75" t="s">
        <v>69</v>
      </c>
      <c r="B19" s="75"/>
      <c r="C19" s="82">
        <f>'TASA 0% por Sucursal'!D45</f>
        <v>2935949766.72</v>
      </c>
      <c r="D19" s="77"/>
    </row>
    <row r="20" spans="1:4" ht="24.75" customHeight="1">
      <c r="A20" s="75" t="s">
        <v>71</v>
      </c>
      <c r="B20" s="75"/>
      <c r="C20" s="82">
        <f>'TASA 0% por Sucursal'!C45</f>
        <v>212470</v>
      </c>
      <c r="D20" s="77"/>
    </row>
    <row r="21" spans="1:4" ht="24.75" customHeight="1">
      <c r="A21" s="75" t="s">
        <v>70</v>
      </c>
      <c r="B21" s="75"/>
      <c r="C21" s="82">
        <f>'TASA 0% por Sucursal'!E45</f>
        <v>3866</v>
      </c>
      <c r="D21" s="77"/>
    </row>
    <row r="22" spans="1:4" ht="24.75" customHeight="1">
      <c r="A22" s="75" t="s">
        <v>72</v>
      </c>
      <c r="B22" s="75"/>
      <c r="C22" s="82">
        <f>'TASA 0% por Sucursal'!F45</f>
        <v>3234926588.9199996</v>
      </c>
      <c r="D22" s="77"/>
    </row>
    <row r="23" spans="1:4" ht="24.75" customHeight="1">
      <c r="A23" s="75" t="s">
        <v>73</v>
      </c>
      <c r="B23" s="75"/>
      <c r="C23" s="82">
        <f>'TASA 0% por Sucursal'!G45</f>
        <v>2357206265.0799994</v>
      </c>
      <c r="D23" s="77"/>
    </row>
    <row r="24" spans="1:4" ht="24.75" customHeight="1">
      <c r="A24" s="65" t="s">
        <v>226</v>
      </c>
      <c r="B24" s="77"/>
      <c r="C24" s="77"/>
      <c r="D24" s="77"/>
    </row>
    <row r="25" spans="1:4" ht="24.75" customHeight="1">
      <c r="A25" s="77"/>
      <c r="B25" s="77"/>
      <c r="C25" s="77"/>
      <c r="D25" s="77"/>
    </row>
  </sheetData>
  <sheetProtection/>
  <mergeCells count="6">
    <mergeCell ref="A15:C15"/>
    <mergeCell ref="A1:C1"/>
    <mergeCell ref="A2:C2"/>
    <mergeCell ref="A3:D3"/>
    <mergeCell ref="A13:C13"/>
    <mergeCell ref="A14:C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8" r:id="rId1"/>
  <headerFooter alignWithMargins="0">
    <oddFooter>&amp;L&amp;9Planeación Estratégica-Sección de Estadística.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zoomScale="55" zoomScaleNormal="55" zoomScalePageLayoutView="0" workbookViewId="0" topLeftCell="A1">
      <selection activeCell="B13" sqref="B13"/>
    </sheetView>
  </sheetViews>
  <sheetFormatPr defaultColWidth="11.421875" defaultRowHeight="12.75"/>
  <cols>
    <col min="1" max="1" width="40.7109375" style="16" bestFit="1" customWidth="1"/>
    <col min="2" max="2" width="26.28125" style="16" bestFit="1" customWidth="1"/>
    <col min="3" max="3" width="20.421875" style="16" bestFit="1" customWidth="1"/>
    <col min="4" max="5" width="26.28125" style="16" bestFit="1" customWidth="1"/>
    <col min="6" max="6" width="23.7109375" style="16" customWidth="1"/>
    <col min="7" max="7" width="16.140625" style="16" bestFit="1" customWidth="1"/>
    <col min="8" max="8" width="20.421875" style="16" bestFit="1" customWidth="1"/>
    <col min="9" max="9" width="23.57421875" style="16" customWidth="1"/>
    <col min="10" max="10" width="16.7109375" style="16" bestFit="1" customWidth="1"/>
    <col min="11" max="11" width="26.421875" style="16" customWidth="1"/>
    <col min="12" max="12" width="24.421875" style="16" customWidth="1"/>
    <col min="13" max="15" width="15.57421875" style="16" bestFit="1" customWidth="1"/>
    <col min="16" max="16" width="16.8515625" style="16" bestFit="1" customWidth="1"/>
    <col min="17" max="16384" width="11.421875" style="16" customWidth="1"/>
  </cols>
  <sheetData>
    <row r="1" spans="1:16" s="15" customFormat="1" ht="23.25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5" customFormat="1" ht="23.25">
      <c r="A2" s="83" t="s">
        <v>235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5" customFormat="1" ht="23.25">
      <c r="A3" s="83" t="s">
        <v>76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s="15" customFormat="1" ht="14.2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23.25" customHeight="1">
      <c r="A5" s="85" t="s">
        <v>77</v>
      </c>
      <c r="B5" s="83" t="s">
        <v>107</v>
      </c>
      <c r="C5" s="83"/>
      <c r="D5" s="83"/>
      <c r="E5" s="83"/>
      <c r="F5" s="84"/>
      <c r="G5" s="83" t="s">
        <v>78</v>
      </c>
      <c r="H5" s="83"/>
      <c r="I5" s="83"/>
      <c r="J5" s="83"/>
      <c r="K5" s="83"/>
      <c r="L5" s="83"/>
      <c r="M5" s="83" t="s">
        <v>79</v>
      </c>
      <c r="N5" s="83"/>
      <c r="O5" s="83"/>
      <c r="P5" s="83"/>
    </row>
    <row r="6" spans="1:16" s="17" customFormat="1" ht="54.75" customHeight="1">
      <c r="A6" s="85"/>
      <c r="B6" s="86" t="s">
        <v>80</v>
      </c>
      <c r="C6" s="87" t="s">
        <v>81</v>
      </c>
      <c r="D6" s="86" t="s">
        <v>54</v>
      </c>
      <c r="E6" s="86" t="s">
        <v>55</v>
      </c>
      <c r="F6" s="86" t="s">
        <v>82</v>
      </c>
      <c r="G6" s="86" t="s">
        <v>61</v>
      </c>
      <c r="H6" s="87" t="s">
        <v>81</v>
      </c>
      <c r="I6" s="86" t="s">
        <v>83</v>
      </c>
      <c r="J6" s="87" t="s">
        <v>209</v>
      </c>
      <c r="K6" s="87" t="s">
        <v>54</v>
      </c>
      <c r="L6" s="87" t="s">
        <v>84</v>
      </c>
      <c r="M6" s="87" t="s">
        <v>85</v>
      </c>
      <c r="N6" s="87" t="s">
        <v>86</v>
      </c>
      <c r="O6" s="87" t="s">
        <v>87</v>
      </c>
      <c r="P6" s="87" t="s">
        <v>88</v>
      </c>
    </row>
    <row r="7" spans="1:17" s="19" customFormat="1" ht="23.25">
      <c r="A7" s="86" t="s">
        <v>1</v>
      </c>
      <c r="B7" s="88">
        <f>SUM(B8:B12)</f>
        <v>6519998799</v>
      </c>
      <c r="C7" s="88">
        <f aca="true" t="shared" si="0" ref="C7:L7">SUM(C8:C12)</f>
        <v>193153</v>
      </c>
      <c r="D7" s="88">
        <f t="shared" si="0"/>
        <v>6193998859.05</v>
      </c>
      <c r="E7" s="88">
        <f t="shared" si="0"/>
        <v>5264023569.75</v>
      </c>
      <c r="F7" s="88">
        <f t="shared" si="0"/>
        <v>6245405353.969999</v>
      </c>
      <c r="G7" s="88">
        <f t="shared" si="0"/>
        <v>4682</v>
      </c>
      <c r="H7" s="88">
        <f>SUM(H8:H12)</f>
        <v>122199</v>
      </c>
      <c r="I7" s="88">
        <f t="shared" si="0"/>
        <v>6245405353.969999</v>
      </c>
      <c r="J7" s="88">
        <f t="shared" si="0"/>
        <v>4682</v>
      </c>
      <c r="K7" s="88">
        <f t="shared" si="0"/>
        <v>6543403397.049999</v>
      </c>
      <c r="L7" s="88">
        <f t="shared" si="0"/>
        <v>4728205769.400001</v>
      </c>
      <c r="M7" s="89">
        <f aca="true" t="shared" si="1" ref="M7:M12">I7/B7*100</f>
        <v>95.78844331885281</v>
      </c>
      <c r="N7" s="89">
        <f aca="true" t="shared" si="2" ref="N7:O37">K7/D7*100</f>
        <v>105.641017151456</v>
      </c>
      <c r="O7" s="89">
        <f t="shared" si="2"/>
        <v>89.82113599511396</v>
      </c>
      <c r="P7" s="89">
        <f aca="true" t="shared" si="3" ref="P7:P45">H7/C7*100</f>
        <v>63.26539064886385</v>
      </c>
      <c r="Q7" s="18"/>
    </row>
    <row r="8" spans="1:17" s="19" customFormat="1" ht="23.25">
      <c r="A8" s="86" t="s">
        <v>2</v>
      </c>
      <c r="B8" s="88">
        <v>2249569200</v>
      </c>
      <c r="C8" s="88">
        <v>11987</v>
      </c>
      <c r="D8" s="90">
        <v>2137090740</v>
      </c>
      <c r="E8" s="88">
        <v>2184436281.19</v>
      </c>
      <c r="F8" s="90">
        <v>2573632624.2599998</v>
      </c>
      <c r="G8" s="88">
        <v>1149</v>
      </c>
      <c r="H8" s="88">
        <v>4424</v>
      </c>
      <c r="I8" s="88">
        <v>2573632624.2599998</v>
      </c>
      <c r="J8" s="88">
        <v>1149</v>
      </c>
      <c r="K8" s="88">
        <v>2582838045.7899995</v>
      </c>
      <c r="L8" s="88">
        <v>2470115136.59</v>
      </c>
      <c r="M8" s="89">
        <f t="shared" si="1"/>
        <v>114.40557704381797</v>
      </c>
      <c r="N8" s="89">
        <f t="shared" si="2"/>
        <v>120.85766867297359</v>
      </c>
      <c r="O8" s="89">
        <f t="shared" si="2"/>
        <v>113.07792119458723</v>
      </c>
      <c r="P8" s="89">
        <f t="shared" si="3"/>
        <v>36.906648869608745</v>
      </c>
      <c r="Q8" s="18"/>
    </row>
    <row r="9" spans="1:17" s="19" customFormat="1" ht="23.25">
      <c r="A9" s="86" t="s">
        <v>49</v>
      </c>
      <c r="B9" s="88">
        <v>561925000</v>
      </c>
      <c r="C9" s="88">
        <v>69545</v>
      </c>
      <c r="D9" s="90">
        <v>533828750</v>
      </c>
      <c r="E9" s="88">
        <v>452095481.8</v>
      </c>
      <c r="F9" s="90">
        <v>455375165.4</v>
      </c>
      <c r="G9" s="88">
        <v>772</v>
      </c>
      <c r="H9" s="88">
        <v>26151</v>
      </c>
      <c r="I9" s="88">
        <v>455375165.4</v>
      </c>
      <c r="J9" s="88">
        <v>772</v>
      </c>
      <c r="K9" s="88">
        <v>472144592.4099999</v>
      </c>
      <c r="L9" s="88">
        <v>301785406.90999997</v>
      </c>
      <c r="M9" s="89">
        <f t="shared" si="1"/>
        <v>81.03842423811007</v>
      </c>
      <c r="N9" s="89">
        <f t="shared" si="2"/>
        <v>88.44495400631756</v>
      </c>
      <c r="O9" s="89">
        <f t="shared" si="2"/>
        <v>66.75258193434128</v>
      </c>
      <c r="P9" s="89">
        <f t="shared" si="3"/>
        <v>37.60299086922137</v>
      </c>
      <c r="Q9" s="18"/>
    </row>
    <row r="10" spans="1:17" s="19" customFormat="1" ht="23.25">
      <c r="A10" s="86" t="s">
        <v>5</v>
      </c>
      <c r="B10" s="88">
        <v>690884699</v>
      </c>
      <c r="C10" s="88">
        <v>13695</v>
      </c>
      <c r="D10" s="90">
        <v>656340464.05</v>
      </c>
      <c r="E10" s="88">
        <v>465314831.01</v>
      </c>
      <c r="F10" s="90">
        <v>633521030</v>
      </c>
      <c r="G10" s="88">
        <v>486</v>
      </c>
      <c r="H10" s="88">
        <v>12711</v>
      </c>
      <c r="I10" s="88">
        <v>633521030</v>
      </c>
      <c r="J10" s="88">
        <v>486</v>
      </c>
      <c r="K10" s="88">
        <v>674601636.2899998</v>
      </c>
      <c r="L10" s="88">
        <v>453728389.2</v>
      </c>
      <c r="M10" s="89">
        <f t="shared" si="1"/>
        <v>91.69707057009234</v>
      </c>
      <c r="N10" s="89">
        <f t="shared" si="2"/>
        <v>102.78227128148063</v>
      </c>
      <c r="O10" s="89">
        <f t="shared" si="2"/>
        <v>97.50997796806718</v>
      </c>
      <c r="P10" s="89">
        <f t="shared" si="3"/>
        <v>92.81489594742607</v>
      </c>
      <c r="Q10" s="18"/>
    </row>
    <row r="11" spans="1:17" s="19" customFormat="1" ht="23.25">
      <c r="A11" s="86" t="s">
        <v>4</v>
      </c>
      <c r="B11" s="88">
        <v>738800000</v>
      </c>
      <c r="C11" s="88">
        <v>46820</v>
      </c>
      <c r="D11" s="90">
        <v>701860000</v>
      </c>
      <c r="E11" s="88">
        <v>534381792.95999986</v>
      </c>
      <c r="F11" s="90">
        <v>962485513.08</v>
      </c>
      <c r="G11" s="88">
        <v>1107</v>
      </c>
      <c r="H11" s="88">
        <v>40525</v>
      </c>
      <c r="I11" s="88">
        <v>962485513.08</v>
      </c>
      <c r="J11" s="88">
        <v>1107</v>
      </c>
      <c r="K11" s="88">
        <v>946064124.3400002</v>
      </c>
      <c r="L11" s="88">
        <v>610656094.6800001</v>
      </c>
      <c r="M11" s="89">
        <f t="shared" si="1"/>
        <v>130.27686966432051</v>
      </c>
      <c r="N11" s="89">
        <f t="shared" si="2"/>
        <v>134.79385124383782</v>
      </c>
      <c r="O11" s="89">
        <f t="shared" si="2"/>
        <v>114.27337209554022</v>
      </c>
      <c r="P11" s="89">
        <f t="shared" si="3"/>
        <v>86.55489107219138</v>
      </c>
      <c r="Q11" s="18"/>
    </row>
    <row r="12" spans="1:17" s="19" customFormat="1" ht="23.25">
      <c r="A12" s="86" t="s">
        <v>3</v>
      </c>
      <c r="B12" s="88">
        <v>2278819900</v>
      </c>
      <c r="C12" s="88">
        <v>51106</v>
      </c>
      <c r="D12" s="90">
        <v>2164878905</v>
      </c>
      <c r="E12" s="88">
        <v>1627795182.79</v>
      </c>
      <c r="F12" s="90">
        <v>1620391021.23</v>
      </c>
      <c r="G12" s="88">
        <v>1168</v>
      </c>
      <c r="H12" s="88">
        <v>38388</v>
      </c>
      <c r="I12" s="88">
        <v>1620391021.23</v>
      </c>
      <c r="J12" s="88">
        <v>1168</v>
      </c>
      <c r="K12" s="88">
        <v>1867754998.2199998</v>
      </c>
      <c r="L12" s="88">
        <v>891920742.0200001</v>
      </c>
      <c r="M12" s="89">
        <f t="shared" si="1"/>
        <v>71.10658552832543</v>
      </c>
      <c r="N12" s="89">
        <f t="shared" si="2"/>
        <v>86.27526435341194</v>
      </c>
      <c r="O12" s="89">
        <f t="shared" si="2"/>
        <v>54.7931798453458</v>
      </c>
      <c r="P12" s="89">
        <f t="shared" si="3"/>
        <v>75.11446796853598</v>
      </c>
      <c r="Q12" s="18"/>
    </row>
    <row r="13" spans="1:17" s="19" customFormat="1" ht="23.25">
      <c r="A13" s="86" t="s">
        <v>6</v>
      </c>
      <c r="B13" s="88">
        <f>SUM(B14:B19)</f>
        <v>4049028909</v>
      </c>
      <c r="C13" s="88">
        <f aca="true" t="shared" si="4" ref="C13:L13">SUM(C14:C19)</f>
        <v>178060</v>
      </c>
      <c r="D13" s="88">
        <f t="shared" si="4"/>
        <v>3846577463.55</v>
      </c>
      <c r="E13" s="88">
        <f t="shared" si="4"/>
        <v>3620536433.2599998</v>
      </c>
      <c r="F13" s="88">
        <f t="shared" si="4"/>
        <v>4870446652.289999</v>
      </c>
      <c r="G13" s="88">
        <f t="shared" si="4"/>
        <v>4822</v>
      </c>
      <c r="H13" s="88">
        <f>(SUM(H14:H19))+0</f>
        <v>135960</v>
      </c>
      <c r="I13" s="88">
        <f t="shared" si="4"/>
        <v>4870446652.289999</v>
      </c>
      <c r="J13" s="88">
        <f t="shared" si="4"/>
        <v>4876</v>
      </c>
      <c r="K13" s="88">
        <f t="shared" si="4"/>
        <v>4843268139.390001</v>
      </c>
      <c r="L13" s="88">
        <f t="shared" si="4"/>
        <v>2950759361.5899997</v>
      </c>
      <c r="M13" s="89">
        <f>SUM(M14:M19)</f>
        <v>719.7965904640578</v>
      </c>
      <c r="N13" s="89">
        <f t="shared" si="2"/>
        <v>125.91110370932597</v>
      </c>
      <c r="O13" s="89">
        <f t="shared" si="2"/>
        <v>81.50061229830187</v>
      </c>
      <c r="P13" s="89">
        <f t="shared" si="3"/>
        <v>76.35628439851735</v>
      </c>
      <c r="Q13" s="18"/>
    </row>
    <row r="14" spans="1:17" s="19" customFormat="1" ht="23.25">
      <c r="A14" s="86" t="s">
        <v>9</v>
      </c>
      <c r="B14" s="88">
        <v>828661400</v>
      </c>
      <c r="C14" s="88">
        <v>16543</v>
      </c>
      <c r="D14" s="90">
        <v>787228330</v>
      </c>
      <c r="E14" s="88">
        <v>767706000</v>
      </c>
      <c r="F14" s="90">
        <v>869059633.74</v>
      </c>
      <c r="G14" s="88">
        <v>533</v>
      </c>
      <c r="H14" s="88">
        <v>15943</v>
      </c>
      <c r="I14" s="88">
        <v>869059633.74</v>
      </c>
      <c r="J14" s="88">
        <v>533</v>
      </c>
      <c r="K14" s="88">
        <v>865645018.7800001</v>
      </c>
      <c r="L14" s="88">
        <v>784238455.04</v>
      </c>
      <c r="M14" s="89">
        <f aca="true" t="shared" si="5" ref="M14:M45">I14/B14*100</f>
        <v>104.87511952891737</v>
      </c>
      <c r="N14" s="89">
        <f t="shared" si="2"/>
        <v>109.96111112769533</v>
      </c>
      <c r="O14" s="89">
        <f t="shared" si="2"/>
        <v>102.15348779871461</v>
      </c>
      <c r="P14" s="89">
        <f t="shared" si="3"/>
        <v>96.37308831529953</v>
      </c>
      <c r="Q14" s="18"/>
    </row>
    <row r="15" spans="1:17" s="19" customFormat="1" ht="23.25">
      <c r="A15" s="86" t="s">
        <v>34</v>
      </c>
      <c r="B15" s="88">
        <v>601207195</v>
      </c>
      <c r="C15" s="88">
        <v>11993</v>
      </c>
      <c r="D15" s="90">
        <v>571146835.25</v>
      </c>
      <c r="E15" s="88">
        <v>870489536.1</v>
      </c>
      <c r="F15" s="90">
        <v>1113404692.81</v>
      </c>
      <c r="G15" s="88">
        <v>506</v>
      </c>
      <c r="H15" s="88">
        <v>28192</v>
      </c>
      <c r="I15" s="88">
        <v>1113404692.81</v>
      </c>
      <c r="J15" s="88">
        <v>506</v>
      </c>
      <c r="K15" s="88">
        <v>1242902645.73</v>
      </c>
      <c r="L15" s="88">
        <v>774473020.53</v>
      </c>
      <c r="M15" s="89">
        <f t="shared" si="5"/>
        <v>185.19483833023654</v>
      </c>
      <c r="N15" s="89">
        <f t="shared" si="2"/>
        <v>217.61525566117547</v>
      </c>
      <c r="O15" s="89">
        <f t="shared" si="2"/>
        <v>88.96982541568772</v>
      </c>
      <c r="P15" s="89">
        <f t="shared" si="3"/>
        <v>235.07045776703075</v>
      </c>
      <c r="Q15" s="18"/>
    </row>
    <row r="16" spans="1:17" s="19" customFormat="1" ht="23.25">
      <c r="A16" s="86" t="s">
        <v>11</v>
      </c>
      <c r="B16" s="88">
        <v>487970564</v>
      </c>
      <c r="C16" s="88">
        <v>14502</v>
      </c>
      <c r="D16" s="90">
        <v>463572035.8000001</v>
      </c>
      <c r="E16" s="88">
        <v>536583279.62000006</v>
      </c>
      <c r="F16" s="90">
        <v>358279380.73</v>
      </c>
      <c r="G16" s="88">
        <v>788</v>
      </c>
      <c r="H16" s="88">
        <v>9401</v>
      </c>
      <c r="I16" s="88">
        <v>358279380.73</v>
      </c>
      <c r="J16" s="88">
        <v>788</v>
      </c>
      <c r="K16" s="88">
        <v>357960120.72</v>
      </c>
      <c r="L16" s="88">
        <v>208694562.84</v>
      </c>
      <c r="M16" s="89">
        <f t="shared" si="5"/>
        <v>73.4223346984512</v>
      </c>
      <c r="N16" s="89">
        <f t="shared" si="2"/>
        <v>77.21779854607873</v>
      </c>
      <c r="O16" s="89">
        <f t="shared" si="2"/>
        <v>38.89322883631302</v>
      </c>
      <c r="P16" s="89">
        <f t="shared" si="3"/>
        <v>64.82554130464764</v>
      </c>
      <c r="Q16" s="18"/>
    </row>
    <row r="17" spans="1:17" s="19" customFormat="1" ht="23.25">
      <c r="A17" s="86" t="s">
        <v>10</v>
      </c>
      <c r="B17" s="88">
        <v>569588750</v>
      </c>
      <c r="C17" s="88">
        <v>29153</v>
      </c>
      <c r="D17" s="90">
        <v>541109312.5</v>
      </c>
      <c r="E17" s="88">
        <v>328702911.42</v>
      </c>
      <c r="F17" s="90">
        <v>610139323.3299999</v>
      </c>
      <c r="G17" s="88">
        <v>841</v>
      </c>
      <c r="H17" s="88">
        <v>31660</v>
      </c>
      <c r="I17" s="88">
        <v>610139323.3299999</v>
      </c>
      <c r="J17" s="88">
        <v>841</v>
      </c>
      <c r="K17" s="88">
        <v>546726272.1500001</v>
      </c>
      <c r="L17" s="88">
        <v>186192087.59</v>
      </c>
      <c r="M17" s="89">
        <f t="shared" si="5"/>
        <v>107.11927216434663</v>
      </c>
      <c r="N17" s="89">
        <f t="shared" si="2"/>
        <v>101.03804527481684</v>
      </c>
      <c r="O17" s="89">
        <f t="shared" si="2"/>
        <v>56.64448993945573</v>
      </c>
      <c r="P17" s="89">
        <f t="shared" si="3"/>
        <v>108.59945803176345</v>
      </c>
      <c r="Q17" s="18"/>
    </row>
    <row r="18" spans="1:17" s="19" customFormat="1" ht="23.25">
      <c r="A18" s="86" t="s">
        <v>89</v>
      </c>
      <c r="B18" s="88">
        <v>1310000000</v>
      </c>
      <c r="C18" s="88">
        <v>97441</v>
      </c>
      <c r="D18" s="90">
        <v>1244500000</v>
      </c>
      <c r="E18" s="88">
        <v>954647111.56</v>
      </c>
      <c r="F18" s="90">
        <v>1599889269.2</v>
      </c>
      <c r="G18" s="88">
        <v>1694</v>
      </c>
      <c r="H18" s="88">
        <f>((((((16104+867)+7075)+2585)+3139)+3731)+6185)+2765</f>
        <v>42451</v>
      </c>
      <c r="I18" s="88">
        <v>1599889269.2</v>
      </c>
      <c r="J18" s="88">
        <v>1748</v>
      </c>
      <c r="K18" s="88">
        <v>1508368174.9899998</v>
      </c>
      <c r="L18" s="88">
        <v>818944729.0899999</v>
      </c>
      <c r="M18" s="89">
        <f t="shared" si="5"/>
        <v>122.12895184732824</v>
      </c>
      <c r="N18" s="89">
        <f t="shared" si="2"/>
        <v>121.2027460819606</v>
      </c>
      <c r="O18" s="89">
        <f t="shared" si="2"/>
        <v>85.78507379043475</v>
      </c>
      <c r="P18" s="89">
        <f t="shared" si="3"/>
        <v>43.5658501041656</v>
      </c>
      <c r="Q18" s="18"/>
    </row>
    <row r="19" spans="1:17" s="19" customFormat="1" ht="23.25">
      <c r="A19" s="86" t="s">
        <v>12</v>
      </c>
      <c r="B19" s="88">
        <v>251601000</v>
      </c>
      <c r="C19" s="88">
        <v>8428</v>
      </c>
      <c r="D19" s="90">
        <v>239020950</v>
      </c>
      <c r="E19" s="88">
        <v>162407594.56</v>
      </c>
      <c r="F19" s="90">
        <v>319674352.48</v>
      </c>
      <c r="G19" s="88">
        <v>460</v>
      </c>
      <c r="H19" s="88">
        <v>8313</v>
      </c>
      <c r="I19" s="88">
        <v>319674352.48</v>
      </c>
      <c r="J19" s="88">
        <v>460</v>
      </c>
      <c r="K19" s="88">
        <v>321665907.02</v>
      </c>
      <c r="L19" s="88">
        <v>178216506.5</v>
      </c>
      <c r="M19" s="89">
        <f t="shared" si="5"/>
        <v>127.05607389477784</v>
      </c>
      <c r="N19" s="89">
        <f t="shared" si="2"/>
        <v>134.57644906021835</v>
      </c>
      <c r="O19" s="89">
        <f t="shared" si="2"/>
        <v>109.73409647672574</v>
      </c>
      <c r="P19" s="89">
        <f t="shared" si="3"/>
        <v>98.63550071191267</v>
      </c>
      <c r="Q19" s="18"/>
    </row>
    <row r="20" spans="1:17" s="19" customFormat="1" ht="23.25">
      <c r="A20" s="86" t="s">
        <v>13</v>
      </c>
      <c r="B20" s="88">
        <f>SUM(B21:B26)</f>
        <v>5198694772</v>
      </c>
      <c r="C20" s="88">
        <f aca="true" t="shared" si="6" ref="C20:L20">SUM(C21:C26)</f>
        <v>510571</v>
      </c>
      <c r="D20" s="88">
        <f t="shared" si="6"/>
        <v>4938760033.4</v>
      </c>
      <c r="E20" s="88">
        <f t="shared" si="6"/>
        <v>3510267789.4799995</v>
      </c>
      <c r="F20" s="88">
        <f t="shared" si="6"/>
        <v>6142786221.199999</v>
      </c>
      <c r="G20" s="88">
        <f t="shared" si="6"/>
        <v>6676</v>
      </c>
      <c r="H20" s="88">
        <f>(SUM(H21:H26))+0</f>
        <v>560471</v>
      </c>
      <c r="I20" s="88">
        <f t="shared" si="6"/>
        <v>6141696298.02</v>
      </c>
      <c r="J20" s="88">
        <f t="shared" si="6"/>
        <v>6742</v>
      </c>
      <c r="K20" s="88">
        <f t="shared" si="6"/>
        <v>6042748674.73</v>
      </c>
      <c r="L20" s="88">
        <f t="shared" si="6"/>
        <v>5050450650.24</v>
      </c>
      <c r="M20" s="89">
        <f t="shared" si="5"/>
        <v>118.13919776746609</v>
      </c>
      <c r="N20" s="89">
        <f t="shared" si="2"/>
        <v>122.35355906875229</v>
      </c>
      <c r="O20" s="89">
        <f t="shared" si="2"/>
        <v>143.8765060995007</v>
      </c>
      <c r="P20" s="89">
        <f t="shared" si="3"/>
        <v>109.77337138223675</v>
      </c>
      <c r="Q20" s="18"/>
    </row>
    <row r="21" spans="1:17" s="19" customFormat="1" ht="23.25">
      <c r="A21" s="86" t="s">
        <v>19</v>
      </c>
      <c r="B21" s="88">
        <v>870992000</v>
      </c>
      <c r="C21" s="88">
        <v>129082</v>
      </c>
      <c r="D21" s="90">
        <v>827442400</v>
      </c>
      <c r="E21" s="88">
        <v>646434031.56</v>
      </c>
      <c r="F21" s="90">
        <v>1167829086.41</v>
      </c>
      <c r="G21" s="88">
        <v>1572</v>
      </c>
      <c r="H21" s="88">
        <v>153457</v>
      </c>
      <c r="I21" s="88">
        <v>1166739163.23</v>
      </c>
      <c r="J21" s="88">
        <v>1574</v>
      </c>
      <c r="K21" s="88">
        <v>1194739370.46</v>
      </c>
      <c r="L21" s="88">
        <v>877380892.24</v>
      </c>
      <c r="M21" s="89">
        <f t="shared" si="5"/>
        <v>133.955210062779</v>
      </c>
      <c r="N21" s="89">
        <f t="shared" si="2"/>
        <v>144.38943066731895</v>
      </c>
      <c r="O21" s="89">
        <f t="shared" si="2"/>
        <v>135.72628441647325</v>
      </c>
      <c r="P21" s="89">
        <f t="shared" si="3"/>
        <v>118.8833454703212</v>
      </c>
      <c r="Q21" s="18"/>
    </row>
    <row r="22" spans="1:17" s="19" customFormat="1" ht="23.25">
      <c r="A22" s="86" t="s">
        <v>17</v>
      </c>
      <c r="B22" s="88">
        <v>768012500</v>
      </c>
      <c r="C22" s="88">
        <v>96800</v>
      </c>
      <c r="D22" s="90">
        <v>729611875</v>
      </c>
      <c r="E22" s="88">
        <v>514368202.68</v>
      </c>
      <c r="F22" s="90">
        <v>1297268676.36</v>
      </c>
      <c r="G22" s="88">
        <v>1475</v>
      </c>
      <c r="H22" s="88">
        <v>135683</v>
      </c>
      <c r="I22" s="88">
        <v>1297268676.36</v>
      </c>
      <c r="J22" s="88">
        <v>1475</v>
      </c>
      <c r="K22" s="88">
        <v>1290017793.99</v>
      </c>
      <c r="L22" s="88">
        <v>1019918321.4799998</v>
      </c>
      <c r="M22" s="89">
        <f t="shared" si="5"/>
        <v>168.91244300841458</v>
      </c>
      <c r="N22" s="89">
        <f t="shared" si="2"/>
        <v>176.80877164862483</v>
      </c>
      <c r="O22" s="89">
        <f t="shared" si="2"/>
        <v>198.28564755090702</v>
      </c>
      <c r="P22" s="89">
        <f t="shared" si="3"/>
        <v>140.16838842975204</v>
      </c>
      <c r="Q22" s="18"/>
    </row>
    <row r="23" spans="1:17" s="19" customFormat="1" ht="23.25">
      <c r="A23" s="86" t="s">
        <v>18</v>
      </c>
      <c r="B23" s="88">
        <v>306856151</v>
      </c>
      <c r="C23" s="88">
        <v>16862</v>
      </c>
      <c r="D23" s="90">
        <v>291513343.45</v>
      </c>
      <c r="E23" s="88">
        <v>201655635</v>
      </c>
      <c r="F23" s="90">
        <v>262180739.33</v>
      </c>
      <c r="G23" s="88">
        <v>680</v>
      </c>
      <c r="H23" s="88">
        <v>13739</v>
      </c>
      <c r="I23" s="88">
        <v>262180739.33</v>
      </c>
      <c r="J23" s="88">
        <v>680</v>
      </c>
      <c r="K23" s="88">
        <v>263215717.64</v>
      </c>
      <c r="L23" s="88">
        <v>164540689.05000004</v>
      </c>
      <c r="M23" s="89">
        <f t="shared" si="5"/>
        <v>85.44092679113349</v>
      </c>
      <c r="N23" s="89">
        <f t="shared" si="2"/>
        <v>90.29285401652513</v>
      </c>
      <c r="O23" s="89">
        <f t="shared" si="2"/>
        <v>81.59488776497619</v>
      </c>
      <c r="P23" s="89">
        <f t="shared" si="3"/>
        <v>81.47906535405053</v>
      </c>
      <c r="Q23" s="18"/>
    </row>
    <row r="24" spans="1:17" s="19" customFormat="1" ht="23.25">
      <c r="A24" s="86" t="s">
        <v>64</v>
      </c>
      <c r="B24" s="88">
        <v>598098821</v>
      </c>
      <c r="C24" s="88">
        <v>41900</v>
      </c>
      <c r="D24" s="90">
        <v>568193879.9499999</v>
      </c>
      <c r="E24" s="88">
        <v>292052813</v>
      </c>
      <c r="F24" s="90">
        <v>578335396.47</v>
      </c>
      <c r="G24" s="88">
        <v>728</v>
      </c>
      <c r="H24" s="88">
        <v>30805</v>
      </c>
      <c r="I24" s="88">
        <v>578335396.47</v>
      </c>
      <c r="J24" s="88">
        <v>728</v>
      </c>
      <c r="K24" s="88">
        <v>516742551.79</v>
      </c>
      <c r="L24" s="88">
        <v>402413185.8000001</v>
      </c>
      <c r="M24" s="89">
        <f t="shared" si="5"/>
        <v>96.6956255661972</v>
      </c>
      <c r="N24" s="89">
        <f t="shared" si="2"/>
        <v>90.94475847495444</v>
      </c>
      <c r="O24" s="89">
        <f t="shared" si="2"/>
        <v>137.787813671906</v>
      </c>
      <c r="P24" s="89">
        <f t="shared" si="3"/>
        <v>73.52028639618139</v>
      </c>
      <c r="Q24" s="18"/>
    </row>
    <row r="25" spans="1:17" s="19" customFormat="1" ht="23.25">
      <c r="A25" s="86" t="s">
        <v>16</v>
      </c>
      <c r="B25" s="88">
        <v>1050888500</v>
      </c>
      <c r="C25" s="88">
        <v>132232</v>
      </c>
      <c r="D25" s="90">
        <v>998344075</v>
      </c>
      <c r="E25" s="88">
        <v>634982116.6700001</v>
      </c>
      <c r="F25" s="90">
        <v>681796416.1</v>
      </c>
      <c r="G25" s="88">
        <v>1129</v>
      </c>
      <c r="H25" s="88">
        <f>((((((43915+1221)+5604)+3234)+4636)+1985)+9978)+11453</f>
        <v>82026</v>
      </c>
      <c r="I25" s="88">
        <v>681796416.1</v>
      </c>
      <c r="J25" s="88">
        <v>1193</v>
      </c>
      <c r="K25" s="88">
        <v>660446657.62</v>
      </c>
      <c r="L25" s="88">
        <v>586121275.5</v>
      </c>
      <c r="M25" s="89">
        <f t="shared" si="5"/>
        <v>64.8780927852955</v>
      </c>
      <c r="N25" s="89">
        <f t="shared" si="2"/>
        <v>66.15421217579721</v>
      </c>
      <c r="O25" s="89">
        <f t="shared" si="2"/>
        <v>92.30516263572301</v>
      </c>
      <c r="P25" s="89">
        <f t="shared" si="3"/>
        <v>62.0318833565249</v>
      </c>
      <c r="Q25" s="18"/>
    </row>
    <row r="26" spans="1:17" s="19" customFormat="1" ht="23.25">
      <c r="A26" s="86" t="s">
        <v>14</v>
      </c>
      <c r="B26" s="88">
        <v>1603846800</v>
      </c>
      <c r="C26" s="88">
        <v>93695</v>
      </c>
      <c r="D26" s="90">
        <v>1523654460</v>
      </c>
      <c r="E26" s="88">
        <v>1220774990.57</v>
      </c>
      <c r="F26" s="90">
        <v>2155375906.5299997</v>
      </c>
      <c r="G26" s="88">
        <v>1092</v>
      </c>
      <c r="H26" s="88">
        <v>144761</v>
      </c>
      <c r="I26" s="88">
        <v>2155375906.5299997</v>
      </c>
      <c r="J26" s="88">
        <v>1092</v>
      </c>
      <c r="K26" s="88">
        <v>2117586583.23</v>
      </c>
      <c r="L26" s="88">
        <v>2000076286.17</v>
      </c>
      <c r="M26" s="89">
        <f t="shared" si="5"/>
        <v>134.387892068619</v>
      </c>
      <c r="N26" s="89">
        <f t="shared" si="2"/>
        <v>138.98076229370272</v>
      </c>
      <c r="O26" s="89">
        <f t="shared" si="2"/>
        <v>163.836603929454</v>
      </c>
      <c r="P26" s="89">
        <f t="shared" si="3"/>
        <v>154.50237472650622</v>
      </c>
      <c r="Q26" s="18"/>
    </row>
    <row r="27" spans="1:17" s="19" customFormat="1" ht="23.25">
      <c r="A27" s="86" t="s">
        <v>21</v>
      </c>
      <c r="B27" s="88">
        <f>SUM(B28:B32)</f>
        <v>6077782779</v>
      </c>
      <c r="C27" s="88">
        <f aca="true" t="shared" si="7" ref="C27:K27">SUM(C28:C32)</f>
        <v>178920</v>
      </c>
      <c r="D27" s="88">
        <f t="shared" si="7"/>
        <v>5773893640.05</v>
      </c>
      <c r="E27" s="88">
        <f t="shared" si="7"/>
        <v>5384796333.32</v>
      </c>
      <c r="F27" s="88">
        <f t="shared" si="7"/>
        <v>8207857433.469999</v>
      </c>
      <c r="G27" s="88">
        <f t="shared" si="7"/>
        <v>4301</v>
      </c>
      <c r="H27" s="88">
        <f>(SUM(H28:H32))+0</f>
        <v>204062.42834394905</v>
      </c>
      <c r="I27" s="88">
        <f t="shared" si="7"/>
        <v>8207857433.469999</v>
      </c>
      <c r="J27" s="88">
        <f t="shared" si="7"/>
        <v>4301</v>
      </c>
      <c r="K27" s="88">
        <f t="shared" si="7"/>
        <v>8004829172.450001</v>
      </c>
      <c r="L27" s="88">
        <f>SUM(L28:L32)</f>
        <v>7416965841.47</v>
      </c>
      <c r="M27" s="89">
        <f t="shared" si="5"/>
        <v>135.04690331858927</v>
      </c>
      <c r="N27" s="89">
        <f t="shared" si="2"/>
        <v>138.63832054205767</v>
      </c>
      <c r="O27" s="89">
        <f t="shared" si="2"/>
        <v>137.7390226548655</v>
      </c>
      <c r="P27" s="89">
        <f t="shared" si="3"/>
        <v>114.05232972498828</v>
      </c>
      <c r="Q27" s="18"/>
    </row>
    <row r="28" spans="1:17" s="19" customFormat="1" ht="23.25">
      <c r="A28" s="86" t="s">
        <v>27</v>
      </c>
      <c r="B28" s="88">
        <v>1300945000</v>
      </c>
      <c r="C28" s="88">
        <v>20285</v>
      </c>
      <c r="D28" s="90">
        <v>1235897750</v>
      </c>
      <c r="E28" s="88">
        <v>1242091999.96</v>
      </c>
      <c r="F28" s="90">
        <v>1945928153.1</v>
      </c>
      <c r="G28" s="88">
        <v>582</v>
      </c>
      <c r="H28" s="88">
        <v>26403</v>
      </c>
      <c r="I28" s="88">
        <v>1945928153.1</v>
      </c>
      <c r="J28" s="88">
        <v>582</v>
      </c>
      <c r="K28" s="88">
        <v>1913922701.34</v>
      </c>
      <c r="L28" s="88">
        <v>1602794943.6100001</v>
      </c>
      <c r="M28" s="89">
        <f t="shared" si="5"/>
        <v>149.57804927187544</v>
      </c>
      <c r="N28" s="89">
        <f t="shared" si="2"/>
        <v>154.86092610331235</v>
      </c>
      <c r="O28" s="89">
        <f t="shared" si="2"/>
        <v>129.0399538570103</v>
      </c>
      <c r="P28" s="89">
        <f t="shared" si="3"/>
        <v>130.16021690904608</v>
      </c>
      <c r="Q28" s="18"/>
    </row>
    <row r="29" spans="1:17" s="19" customFormat="1" ht="23.25">
      <c r="A29" s="86" t="s">
        <v>26</v>
      </c>
      <c r="B29" s="88">
        <v>1034879915</v>
      </c>
      <c r="C29" s="88">
        <v>24528</v>
      </c>
      <c r="D29" s="90">
        <v>983135919.25</v>
      </c>
      <c r="E29" s="88">
        <v>1082445038.29</v>
      </c>
      <c r="F29" s="90">
        <v>1055212873.4300001</v>
      </c>
      <c r="G29" s="88">
        <v>677</v>
      </c>
      <c r="H29" s="88">
        <v>16958</v>
      </c>
      <c r="I29" s="88">
        <v>1055212873.4300001</v>
      </c>
      <c r="J29" s="88">
        <v>677</v>
      </c>
      <c r="K29" s="88">
        <v>1023769718.43</v>
      </c>
      <c r="L29" s="88">
        <v>931491275.5599998</v>
      </c>
      <c r="M29" s="89">
        <f t="shared" si="5"/>
        <v>101.96476500657567</v>
      </c>
      <c r="N29" s="89">
        <f t="shared" si="2"/>
        <v>104.13308052166359</v>
      </c>
      <c r="O29" s="89">
        <f t="shared" si="2"/>
        <v>86.0543715948414</v>
      </c>
      <c r="P29" s="89">
        <f t="shared" si="3"/>
        <v>69.13731245923027</v>
      </c>
      <c r="Q29" s="18"/>
    </row>
    <row r="30" spans="1:17" s="19" customFormat="1" ht="23.25">
      <c r="A30" s="86" t="s">
        <v>31</v>
      </c>
      <c r="B30" s="88">
        <v>210044724</v>
      </c>
      <c r="C30" s="88">
        <v>3502</v>
      </c>
      <c r="D30" s="90">
        <v>199542487.79999998</v>
      </c>
      <c r="E30" s="88">
        <v>165001468.36</v>
      </c>
      <c r="F30" s="90">
        <v>360821272.52</v>
      </c>
      <c r="G30" s="88">
        <v>264</v>
      </c>
      <c r="H30" s="88">
        <v>7446</v>
      </c>
      <c r="I30" s="88">
        <v>360821272.52</v>
      </c>
      <c r="J30" s="88">
        <v>264</v>
      </c>
      <c r="K30" s="88">
        <v>323291295.78000003</v>
      </c>
      <c r="L30" s="88">
        <v>224108312.45</v>
      </c>
      <c r="M30" s="89">
        <f t="shared" si="5"/>
        <v>171.78306869540793</v>
      </c>
      <c r="N30" s="89">
        <f t="shared" si="2"/>
        <v>162.016269990596</v>
      </c>
      <c r="O30" s="89">
        <f t="shared" si="2"/>
        <v>135.82201096601196</v>
      </c>
      <c r="P30" s="89">
        <f t="shared" si="3"/>
        <v>212.62135922330097</v>
      </c>
      <c r="Q30" s="18"/>
    </row>
    <row r="31" spans="1:17" s="19" customFormat="1" ht="23.25">
      <c r="A31" s="86" t="s">
        <v>24</v>
      </c>
      <c r="B31" s="88">
        <v>1130110640</v>
      </c>
      <c r="C31" s="88">
        <v>27717</v>
      </c>
      <c r="D31" s="90">
        <v>1073605108</v>
      </c>
      <c r="E31" s="88">
        <v>800017693.15</v>
      </c>
      <c r="F31" s="90">
        <v>1779183515.95</v>
      </c>
      <c r="G31" s="88">
        <v>1422</v>
      </c>
      <c r="H31" s="88">
        <v>56917.49840764332</v>
      </c>
      <c r="I31" s="88">
        <v>1779183515.95</v>
      </c>
      <c r="J31" s="88">
        <v>1422</v>
      </c>
      <c r="K31" s="88">
        <v>1691668178.88</v>
      </c>
      <c r="L31" s="88">
        <v>1190264930.83</v>
      </c>
      <c r="M31" s="89">
        <f t="shared" si="5"/>
        <v>157.4344540238998</v>
      </c>
      <c r="N31" s="89">
        <f t="shared" si="2"/>
        <v>157.56893910754383</v>
      </c>
      <c r="O31" s="89">
        <f t="shared" si="2"/>
        <v>148.77982587402977</v>
      </c>
      <c r="P31" s="89">
        <f t="shared" si="3"/>
        <v>205.35230511109904</v>
      </c>
      <c r="Q31" s="18"/>
    </row>
    <row r="32" spans="1:17" s="19" customFormat="1" ht="23.25">
      <c r="A32" s="86" t="s">
        <v>22</v>
      </c>
      <c r="B32" s="88">
        <v>2401802500</v>
      </c>
      <c r="C32" s="88">
        <v>102888</v>
      </c>
      <c r="D32" s="90">
        <v>2281712375</v>
      </c>
      <c r="E32" s="88">
        <v>2095240133.56</v>
      </c>
      <c r="F32" s="90">
        <v>3066711618.47</v>
      </c>
      <c r="G32" s="88">
        <v>1356</v>
      </c>
      <c r="H32" s="88">
        <v>96337.92993630574</v>
      </c>
      <c r="I32" s="88">
        <v>3066711618.47</v>
      </c>
      <c r="J32" s="88">
        <v>1356</v>
      </c>
      <c r="K32" s="88">
        <v>3052177278.02</v>
      </c>
      <c r="L32" s="88">
        <v>3468306379.0200005</v>
      </c>
      <c r="M32" s="89">
        <f t="shared" si="5"/>
        <v>127.68375494945982</v>
      </c>
      <c r="N32" s="89">
        <f t="shared" si="2"/>
        <v>133.76695991404264</v>
      </c>
      <c r="O32" s="89">
        <f t="shared" si="2"/>
        <v>165.5326434172029</v>
      </c>
      <c r="P32" s="89">
        <f t="shared" si="3"/>
        <v>93.63378619110658</v>
      </c>
      <c r="Q32" s="18"/>
    </row>
    <row r="33" spans="1:17" s="19" customFormat="1" ht="23.25">
      <c r="A33" s="86" t="s">
        <v>28</v>
      </c>
      <c r="B33" s="88">
        <f aca="true" t="shared" si="8" ref="B33:L33">SUM(B34:B38)</f>
        <v>4002860729</v>
      </c>
      <c r="C33" s="88">
        <f t="shared" si="8"/>
        <v>247998</v>
      </c>
      <c r="D33" s="88">
        <f t="shared" si="8"/>
        <v>3802717692.55</v>
      </c>
      <c r="E33" s="88">
        <f t="shared" si="8"/>
        <v>3435542014.87</v>
      </c>
      <c r="F33" s="88">
        <f t="shared" si="8"/>
        <v>4118085022.82</v>
      </c>
      <c r="G33" s="88">
        <f t="shared" si="8"/>
        <v>3904</v>
      </c>
      <c r="H33" s="88">
        <f>(SUM(H34:H38))+0</f>
        <v>155122</v>
      </c>
      <c r="I33" s="88">
        <f t="shared" si="8"/>
        <v>4118085022.82</v>
      </c>
      <c r="J33" s="88">
        <f t="shared" si="8"/>
        <v>3914</v>
      </c>
      <c r="K33" s="88">
        <f t="shared" si="8"/>
        <v>3805858435.8</v>
      </c>
      <c r="L33" s="88">
        <f t="shared" si="8"/>
        <v>3057789204.55</v>
      </c>
      <c r="M33" s="89">
        <f t="shared" si="5"/>
        <v>102.87854865859363</v>
      </c>
      <c r="N33" s="89">
        <f t="shared" si="2"/>
        <v>100.08259206977561</v>
      </c>
      <c r="O33" s="89">
        <f t="shared" si="2"/>
        <v>89.0045643835826</v>
      </c>
      <c r="P33" s="89">
        <f t="shared" si="3"/>
        <v>62.54969798143534</v>
      </c>
      <c r="Q33" s="18"/>
    </row>
    <row r="34" spans="1:17" s="19" customFormat="1" ht="23.25">
      <c r="A34" s="86" t="s">
        <v>29</v>
      </c>
      <c r="B34" s="88">
        <v>515014996</v>
      </c>
      <c r="C34" s="88">
        <v>2634</v>
      </c>
      <c r="D34" s="90">
        <v>489264246.20000005</v>
      </c>
      <c r="E34" s="88">
        <v>362580622.90999997</v>
      </c>
      <c r="F34" s="90">
        <v>430479513.23</v>
      </c>
      <c r="G34" s="88">
        <v>533</v>
      </c>
      <c r="H34" s="88">
        <v>6413</v>
      </c>
      <c r="I34" s="88">
        <v>430479513.23</v>
      </c>
      <c r="J34" s="88">
        <v>533</v>
      </c>
      <c r="K34" s="88">
        <v>387030435.58000004</v>
      </c>
      <c r="L34" s="88">
        <v>313722923.19</v>
      </c>
      <c r="M34" s="89">
        <f t="shared" si="5"/>
        <v>83.58582110684793</v>
      </c>
      <c r="N34" s="89">
        <f t="shared" si="2"/>
        <v>79.10458174411356</v>
      </c>
      <c r="O34" s="89">
        <f t="shared" si="2"/>
        <v>86.52501081611096</v>
      </c>
      <c r="P34" s="89">
        <f t="shared" si="3"/>
        <v>243.47000759301443</v>
      </c>
      <c r="Q34" s="18"/>
    </row>
    <row r="35" spans="1:17" s="19" customFormat="1" ht="23.25">
      <c r="A35" s="86" t="s">
        <v>50</v>
      </c>
      <c r="B35" s="88">
        <v>756543000</v>
      </c>
      <c r="C35" s="88">
        <v>61528</v>
      </c>
      <c r="D35" s="90">
        <v>718715850</v>
      </c>
      <c r="E35" s="88">
        <v>407064217.32000005</v>
      </c>
      <c r="F35" s="90">
        <v>909774710.9799999</v>
      </c>
      <c r="G35" s="88">
        <v>904</v>
      </c>
      <c r="H35" s="88">
        <v>63236</v>
      </c>
      <c r="I35" s="88">
        <v>909774710.9799999</v>
      </c>
      <c r="J35" s="88">
        <v>904</v>
      </c>
      <c r="K35" s="88">
        <v>868971421.4600002</v>
      </c>
      <c r="L35" s="88">
        <v>567351919.43</v>
      </c>
      <c r="M35" s="89">
        <f t="shared" si="5"/>
        <v>120.25419718112518</v>
      </c>
      <c r="N35" s="89">
        <f t="shared" si="2"/>
        <v>120.90611629895183</v>
      </c>
      <c r="O35" s="89">
        <f t="shared" si="2"/>
        <v>139.3765148814333</v>
      </c>
      <c r="P35" s="89">
        <f t="shared" si="3"/>
        <v>102.77597191522558</v>
      </c>
      <c r="Q35" s="18"/>
    </row>
    <row r="36" spans="1:17" s="19" customFormat="1" ht="23.25">
      <c r="A36" s="86" t="s">
        <v>32</v>
      </c>
      <c r="B36" s="88">
        <v>689935911</v>
      </c>
      <c r="C36" s="88">
        <v>18878</v>
      </c>
      <c r="D36" s="90">
        <v>655439115.45</v>
      </c>
      <c r="E36" s="88">
        <v>604505466.64</v>
      </c>
      <c r="F36" s="90">
        <v>656873427.57</v>
      </c>
      <c r="G36" s="88">
        <v>1086</v>
      </c>
      <c r="H36" s="88">
        <v>15300</v>
      </c>
      <c r="I36" s="88">
        <v>656873427.57</v>
      </c>
      <c r="J36" s="88">
        <v>1086</v>
      </c>
      <c r="K36" s="88">
        <v>616508601.54</v>
      </c>
      <c r="L36" s="88">
        <v>561501135.8400002</v>
      </c>
      <c r="M36" s="89">
        <f t="shared" si="5"/>
        <v>95.20789063116328</v>
      </c>
      <c r="N36" s="89">
        <f t="shared" si="2"/>
        <v>94.06039203454132</v>
      </c>
      <c r="O36" s="89">
        <f t="shared" si="2"/>
        <v>92.88603111580956</v>
      </c>
      <c r="P36" s="89">
        <f t="shared" si="3"/>
        <v>81.0467210509588</v>
      </c>
      <c r="Q36" s="18"/>
    </row>
    <row r="37" spans="1:17" s="19" customFormat="1" ht="23.25">
      <c r="A37" s="86" t="s">
        <v>90</v>
      </c>
      <c r="B37" s="88">
        <v>1587325902</v>
      </c>
      <c r="C37" s="88">
        <v>79100</v>
      </c>
      <c r="D37" s="90">
        <v>1507959606.9</v>
      </c>
      <c r="E37" s="88">
        <v>1719971648</v>
      </c>
      <c r="F37" s="90">
        <v>1719290599.04</v>
      </c>
      <c r="G37" s="88">
        <v>722</v>
      </c>
      <c r="H37" s="88">
        <f>((((((24757+437+352)+4938)+1387)+1047)+1089)+3241)+10881</f>
        <v>48129</v>
      </c>
      <c r="I37" s="88">
        <v>1719290599.04</v>
      </c>
      <c r="J37" s="88">
        <v>732</v>
      </c>
      <c r="K37" s="88">
        <v>1551206099.39</v>
      </c>
      <c r="L37" s="88">
        <v>1306227644.81</v>
      </c>
      <c r="M37" s="89">
        <f t="shared" si="5"/>
        <v>108.31364856288977</v>
      </c>
      <c r="N37" s="89">
        <f t="shared" si="2"/>
        <v>102.86788136048976</v>
      </c>
      <c r="O37" s="89">
        <f t="shared" si="2"/>
        <v>75.94471957307519</v>
      </c>
      <c r="P37" s="89">
        <f t="shared" si="3"/>
        <v>60.845764854614416</v>
      </c>
      <c r="Q37" s="18"/>
    </row>
    <row r="38" spans="1:17" s="19" customFormat="1" ht="23.25">
      <c r="A38" s="86" t="s">
        <v>30</v>
      </c>
      <c r="B38" s="88">
        <v>454040920</v>
      </c>
      <c r="C38" s="88">
        <v>85858</v>
      </c>
      <c r="D38" s="90">
        <v>431338874</v>
      </c>
      <c r="E38" s="88">
        <v>341420060</v>
      </c>
      <c r="F38" s="90">
        <v>401666772</v>
      </c>
      <c r="G38" s="88">
        <v>659</v>
      </c>
      <c r="H38" s="88">
        <v>22044</v>
      </c>
      <c r="I38" s="88">
        <v>401666772</v>
      </c>
      <c r="J38" s="88">
        <v>659</v>
      </c>
      <c r="K38" s="88">
        <v>382141877.83000004</v>
      </c>
      <c r="L38" s="88">
        <v>308985581.28</v>
      </c>
      <c r="M38" s="89">
        <f t="shared" si="5"/>
        <v>88.46488373779174</v>
      </c>
      <c r="N38" s="89">
        <f>K38/D42*100</f>
        <v>78.52538927046396</v>
      </c>
      <c r="O38" s="89">
        <f>L38/E38*100</f>
        <v>90.50012506002136</v>
      </c>
      <c r="P38" s="89">
        <f t="shared" si="3"/>
        <v>25.67495166437606</v>
      </c>
      <c r="Q38" s="18"/>
    </row>
    <row r="39" spans="1:17" s="19" customFormat="1" ht="23.25">
      <c r="A39" s="86" t="s">
        <v>47</v>
      </c>
      <c r="B39" s="88">
        <f aca="true" t="shared" si="9" ref="B39:L39">SUM(B40:B44)</f>
        <v>4897764050</v>
      </c>
      <c r="C39" s="88">
        <f t="shared" si="9"/>
        <v>284726</v>
      </c>
      <c r="D39" s="88">
        <f t="shared" si="9"/>
        <v>4652875847.5</v>
      </c>
      <c r="E39" s="88">
        <f t="shared" si="9"/>
        <v>3865045862.2</v>
      </c>
      <c r="F39" s="88">
        <f t="shared" si="9"/>
        <v>4135148417.57</v>
      </c>
      <c r="G39" s="88">
        <f t="shared" si="9"/>
        <v>3168</v>
      </c>
      <c r="H39" s="88">
        <f>(SUM(H40:H44))+0</f>
        <v>183565.77070063696</v>
      </c>
      <c r="I39" s="88">
        <f t="shared" si="9"/>
        <v>4134855773.77</v>
      </c>
      <c r="J39" s="88">
        <f t="shared" si="9"/>
        <v>3169</v>
      </c>
      <c r="K39" s="88">
        <f t="shared" si="9"/>
        <v>3950509433.52</v>
      </c>
      <c r="L39" s="88">
        <f t="shared" si="9"/>
        <v>3945057251.9</v>
      </c>
      <c r="M39" s="89">
        <f t="shared" si="5"/>
        <v>84.42333545590054</v>
      </c>
      <c r="N39" s="89">
        <f>K39/D39*100</f>
        <v>84.9046818139929</v>
      </c>
      <c r="O39" s="89">
        <f>L39/E39*100</f>
        <v>102.07012782131535</v>
      </c>
      <c r="P39" s="89">
        <f t="shared" si="3"/>
        <v>64.47102502076977</v>
      </c>
      <c r="Q39" s="18"/>
    </row>
    <row r="40" spans="1:17" s="19" customFormat="1" ht="23.25">
      <c r="A40" s="86" t="s">
        <v>8</v>
      </c>
      <c r="B40" s="88">
        <v>1145825000</v>
      </c>
      <c r="C40" s="88">
        <v>21920</v>
      </c>
      <c r="D40" s="90">
        <v>1088533750</v>
      </c>
      <c r="E40" s="88">
        <v>851890000</v>
      </c>
      <c r="F40" s="90">
        <v>1167563993.91</v>
      </c>
      <c r="G40" s="88">
        <v>630</v>
      </c>
      <c r="H40" s="88">
        <v>19119.770700636942</v>
      </c>
      <c r="I40" s="88">
        <v>1167563993.91</v>
      </c>
      <c r="J40" s="88">
        <v>630</v>
      </c>
      <c r="K40" s="88">
        <v>1143962345.67</v>
      </c>
      <c r="L40" s="88">
        <v>952900430.74</v>
      </c>
      <c r="M40" s="89">
        <f t="shared" si="5"/>
        <v>101.89723508476428</v>
      </c>
      <c r="N40" s="89">
        <f>K40/D40*100</f>
        <v>105.09204199410446</v>
      </c>
      <c r="O40" s="89">
        <f>L40/E40*100</f>
        <v>111.85721522027492</v>
      </c>
      <c r="P40" s="89">
        <f t="shared" si="3"/>
        <v>87.2252312985262</v>
      </c>
      <c r="Q40" s="18"/>
    </row>
    <row r="41" spans="1:17" s="19" customFormat="1" ht="23.25">
      <c r="A41" s="86" t="s">
        <v>23</v>
      </c>
      <c r="B41" s="88">
        <v>551707500</v>
      </c>
      <c r="C41" s="88">
        <v>20925</v>
      </c>
      <c r="D41" s="90">
        <v>524122125</v>
      </c>
      <c r="E41" s="88">
        <v>329772647</v>
      </c>
      <c r="F41" s="90">
        <v>777441771.95</v>
      </c>
      <c r="G41" s="88">
        <v>522</v>
      </c>
      <c r="H41" s="88">
        <v>26089</v>
      </c>
      <c r="I41" s="88">
        <v>777441771.95</v>
      </c>
      <c r="J41" s="88">
        <v>522</v>
      </c>
      <c r="K41" s="88">
        <v>754437750.1400001</v>
      </c>
      <c r="L41" s="88">
        <v>614849524.4</v>
      </c>
      <c r="M41" s="89">
        <f t="shared" si="5"/>
        <v>140.91557065111496</v>
      </c>
      <c r="N41" s="89">
        <f>K41/D41*100</f>
        <v>143.9431220614852</v>
      </c>
      <c r="O41" s="89">
        <f>L41/E41*100</f>
        <v>186.44648972357004</v>
      </c>
      <c r="P41" s="89">
        <f t="shared" si="3"/>
        <v>124.67861409796895</v>
      </c>
      <c r="Q41" s="18"/>
    </row>
    <row r="42" spans="1:17" s="19" customFormat="1" ht="23.25">
      <c r="A42" s="86" t="s">
        <v>65</v>
      </c>
      <c r="B42" s="88">
        <v>512260572</v>
      </c>
      <c r="C42" s="88">
        <v>12120</v>
      </c>
      <c r="D42" s="90">
        <v>486647543.4</v>
      </c>
      <c r="E42" s="88">
        <v>499944600.56</v>
      </c>
      <c r="F42" s="90">
        <v>315079517.87</v>
      </c>
      <c r="G42" s="88">
        <v>520</v>
      </c>
      <c r="H42" s="88">
        <v>15136</v>
      </c>
      <c r="I42" s="88">
        <v>315079517.87</v>
      </c>
      <c r="J42" s="88">
        <v>520</v>
      </c>
      <c r="K42" s="88">
        <v>317542202.28000003</v>
      </c>
      <c r="L42" s="88">
        <v>288920084.64</v>
      </c>
      <c r="M42" s="89">
        <f t="shared" si="5"/>
        <v>61.507665257126206</v>
      </c>
      <c r="N42" s="89">
        <f aca="true" t="shared" si="10" ref="N42:O44">K42/D42*100</f>
        <v>65.25096172508492</v>
      </c>
      <c r="O42" s="89">
        <f t="shared" si="10"/>
        <v>57.79042004181536</v>
      </c>
      <c r="P42" s="89">
        <f t="shared" si="3"/>
        <v>124.88448844884488</v>
      </c>
      <c r="Q42" s="18"/>
    </row>
    <row r="43" spans="1:17" s="19" customFormat="1" ht="23.25">
      <c r="A43" s="86" t="s">
        <v>25</v>
      </c>
      <c r="B43" s="88">
        <v>673345975</v>
      </c>
      <c r="C43" s="88">
        <v>38561</v>
      </c>
      <c r="D43" s="90">
        <v>639678676.25</v>
      </c>
      <c r="E43" s="88">
        <v>510130472</v>
      </c>
      <c r="F43" s="90">
        <v>640734923.89</v>
      </c>
      <c r="G43" s="88">
        <v>504</v>
      </c>
      <c r="H43" s="88">
        <v>46107</v>
      </c>
      <c r="I43" s="88">
        <v>640734923.89</v>
      </c>
      <c r="J43" s="88">
        <v>504</v>
      </c>
      <c r="K43" s="88">
        <v>601260445.21</v>
      </c>
      <c r="L43" s="88">
        <v>598889327.09</v>
      </c>
      <c r="M43" s="89">
        <f t="shared" si="5"/>
        <v>95.15686551627489</v>
      </c>
      <c r="N43" s="89">
        <f>K43/D43*100</f>
        <v>93.99413604573786</v>
      </c>
      <c r="O43" s="89">
        <f>L43/E43*100</f>
        <v>117.39924587175024</v>
      </c>
      <c r="P43" s="89">
        <f t="shared" si="3"/>
        <v>119.56899458001608</v>
      </c>
      <c r="Q43" s="18"/>
    </row>
    <row r="44" spans="1:17" s="19" customFormat="1" ht="23.25">
      <c r="A44" s="86" t="s">
        <v>15</v>
      </c>
      <c r="B44" s="88">
        <v>2014625003</v>
      </c>
      <c r="C44" s="88">
        <v>191200</v>
      </c>
      <c r="D44" s="90">
        <v>1913893752.85</v>
      </c>
      <c r="E44" s="88">
        <v>1673308142.6399999</v>
      </c>
      <c r="F44" s="90">
        <v>1234328209.9500003</v>
      </c>
      <c r="G44" s="88">
        <v>992</v>
      </c>
      <c r="H44" s="88">
        <v>77114</v>
      </c>
      <c r="I44" s="88">
        <v>1234035566.15</v>
      </c>
      <c r="J44" s="88">
        <v>993</v>
      </c>
      <c r="K44" s="88">
        <v>1133306690.2199998</v>
      </c>
      <c r="L44" s="88">
        <v>1489497885.0300002</v>
      </c>
      <c r="M44" s="89">
        <f t="shared" si="5"/>
        <v>61.25385936898352</v>
      </c>
      <c r="N44" s="89">
        <f t="shared" si="10"/>
        <v>59.214712861274585</v>
      </c>
      <c r="O44" s="89">
        <f t="shared" si="10"/>
        <v>89.01515788239696</v>
      </c>
      <c r="P44" s="89">
        <f t="shared" si="3"/>
        <v>40.331589958159</v>
      </c>
      <c r="Q44" s="18"/>
    </row>
    <row r="45" spans="1:17" ht="23.25">
      <c r="A45" s="91" t="s">
        <v>91</v>
      </c>
      <c r="B45" s="91">
        <f aca="true" t="shared" si="11" ref="B45:L45">+B7+B13+B20+B27+B33+B39</f>
        <v>30746130038</v>
      </c>
      <c r="C45" s="91">
        <f t="shared" si="11"/>
        <v>1593428</v>
      </c>
      <c r="D45" s="91">
        <f t="shared" si="11"/>
        <v>29208823536.1</v>
      </c>
      <c r="E45" s="91">
        <f t="shared" si="11"/>
        <v>25080212002.879997</v>
      </c>
      <c r="F45" s="91">
        <f t="shared" si="11"/>
        <v>33719729101.32</v>
      </c>
      <c r="G45" s="91">
        <f t="shared" si="11"/>
        <v>27553</v>
      </c>
      <c r="H45" s="91">
        <f t="shared" si="11"/>
        <v>1361380.199044586</v>
      </c>
      <c r="I45" s="91">
        <f t="shared" si="11"/>
        <v>33718346534.34</v>
      </c>
      <c r="J45" s="91">
        <f t="shared" si="11"/>
        <v>27684</v>
      </c>
      <c r="K45" s="91">
        <f t="shared" si="11"/>
        <v>33190617252.94</v>
      </c>
      <c r="L45" s="91">
        <f t="shared" si="11"/>
        <v>27149228079.15</v>
      </c>
      <c r="M45" s="89">
        <f t="shared" si="5"/>
        <v>109.66696131404686</v>
      </c>
      <c r="N45" s="89">
        <f>K45/D45*100</f>
        <v>113.63216054189513</v>
      </c>
      <c r="O45" s="89">
        <f>L45/E45*100</f>
        <v>108.2495956415058</v>
      </c>
      <c r="P45" s="89">
        <f t="shared" si="3"/>
        <v>85.43719572171355</v>
      </c>
      <c r="Q45" s="20"/>
    </row>
    <row r="46" spans="1:16" ht="23.25" customHeight="1" hidden="1">
      <c r="A46" s="86" t="s">
        <v>92</v>
      </c>
      <c r="B46" s="92">
        <v>0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1">
        <v>0</v>
      </c>
      <c r="N46" s="91">
        <v>0</v>
      </c>
      <c r="O46" s="91">
        <v>0</v>
      </c>
      <c r="P46" s="91">
        <v>0</v>
      </c>
    </row>
    <row r="47" spans="1:16" ht="23.25" customHeight="1" hidden="1">
      <c r="A47" s="86" t="s">
        <v>93</v>
      </c>
      <c r="B47" s="92">
        <v>0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1">
        <v>0</v>
      </c>
      <c r="N47" s="91">
        <v>0</v>
      </c>
      <c r="O47" s="91">
        <v>0</v>
      </c>
      <c r="P47" s="91">
        <v>0</v>
      </c>
    </row>
    <row r="48" spans="1:16" ht="23.25" customHeight="1" hidden="1">
      <c r="A48" s="86" t="s">
        <v>94</v>
      </c>
      <c r="B48" s="92">
        <v>0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1">
        <v>0</v>
      </c>
      <c r="N48" s="91">
        <v>0</v>
      </c>
      <c r="O48" s="91">
        <v>0</v>
      </c>
      <c r="P48" s="91">
        <v>0</v>
      </c>
    </row>
    <row r="49" spans="1:16" ht="23.25" customHeight="1" hidden="1">
      <c r="A49" s="86" t="s">
        <v>95</v>
      </c>
      <c r="B49" s="92">
        <v>0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1">
        <v>0</v>
      </c>
      <c r="N49" s="91">
        <v>0</v>
      </c>
      <c r="O49" s="91">
        <v>0</v>
      </c>
      <c r="P49" s="91">
        <v>0</v>
      </c>
    </row>
    <row r="50" spans="1:16" ht="23.25" customHeight="1" hidden="1">
      <c r="A50" s="86" t="s">
        <v>91</v>
      </c>
      <c r="B50" s="91">
        <f>+B45</f>
        <v>30746130038</v>
      </c>
      <c r="C50" s="91">
        <f aca="true" t="shared" si="12" ref="C50:L50">+C45</f>
        <v>1593428</v>
      </c>
      <c r="D50" s="91">
        <f t="shared" si="12"/>
        <v>29208823536.1</v>
      </c>
      <c r="E50" s="91">
        <f t="shared" si="12"/>
        <v>25080212002.879997</v>
      </c>
      <c r="F50" s="91">
        <f t="shared" si="12"/>
        <v>33719729101.32</v>
      </c>
      <c r="G50" s="91">
        <f t="shared" si="12"/>
        <v>27553</v>
      </c>
      <c r="H50" s="91">
        <f t="shared" si="12"/>
        <v>1361380.199044586</v>
      </c>
      <c r="I50" s="91">
        <f t="shared" si="12"/>
        <v>33718346534.34</v>
      </c>
      <c r="J50" s="91">
        <f t="shared" si="12"/>
        <v>27684</v>
      </c>
      <c r="K50" s="91">
        <f t="shared" si="12"/>
        <v>33190617252.94</v>
      </c>
      <c r="L50" s="91">
        <f t="shared" si="12"/>
        <v>27149228079.15</v>
      </c>
      <c r="M50" s="89">
        <f>+M45</f>
        <v>109.66696131404686</v>
      </c>
      <c r="N50" s="89">
        <f>+N45</f>
        <v>113.63216054189513</v>
      </c>
      <c r="O50" s="89">
        <f>+O45</f>
        <v>108.2495956415058</v>
      </c>
      <c r="P50" s="89">
        <f>+P45</f>
        <v>85.43719572171355</v>
      </c>
    </row>
    <row r="51" spans="1:16" ht="23.25" customHeight="1" hidden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23.25" customHeight="1" hidden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23.25">
      <c r="A53" s="71" t="s">
        <v>226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23.2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="33" customFormat="1" ht="23.25"/>
    <row r="56" s="33" customFormat="1" ht="23.25"/>
    <row r="57" s="33" customFormat="1" ht="23.25"/>
    <row r="58" spans="2:5" ht="23.25">
      <c r="B58" s="50"/>
      <c r="C58" s="50"/>
      <c r="D58" s="50"/>
      <c r="E58" s="50"/>
    </row>
    <row r="59" spans="2:5" ht="23.25">
      <c r="B59" s="38"/>
      <c r="C59" s="38"/>
      <c r="D59" s="38"/>
      <c r="E59" s="38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39" r:id="rId1"/>
  <headerFooter alignWithMargins="0">
    <oddFooter>&amp;LPalaneación Estratégica -  Sección de Estadística.</oddFooter>
  </headerFooter>
  <rowBreaks count="1" manualBreakCount="1">
    <brk id="4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showGridLines="0" zoomScale="75" zoomScaleNormal="75" zoomScalePageLayoutView="0" workbookViewId="0" topLeftCell="A1">
      <selection activeCell="D23" sqref="D23"/>
    </sheetView>
  </sheetViews>
  <sheetFormatPr defaultColWidth="11.421875" defaultRowHeight="12.75"/>
  <cols>
    <col min="1" max="1" width="32.421875" style="4" customWidth="1"/>
    <col min="2" max="2" width="12.421875" style="12" customWidth="1"/>
    <col min="3" max="3" width="16.7109375" style="12" customWidth="1"/>
    <col min="4" max="4" width="16.00390625" style="12" customWidth="1"/>
    <col min="5" max="5" width="14.57421875" style="12" customWidth="1"/>
    <col min="6" max="6" width="19.57421875" style="12" customWidth="1"/>
    <col min="7" max="7" width="19.421875" style="12" bestFit="1" customWidth="1"/>
    <col min="8" max="8" width="20.140625" style="12" bestFit="1" customWidth="1"/>
    <col min="9" max="9" width="11.8515625" style="12" bestFit="1" customWidth="1"/>
    <col min="10" max="10" width="12.7109375" style="12" bestFit="1" customWidth="1"/>
    <col min="11" max="11" width="12.8515625" style="12" bestFit="1" customWidth="1"/>
    <col min="12" max="12" width="12.28125" style="51" bestFit="1" customWidth="1"/>
    <col min="13" max="13" width="12.140625" style="12" bestFit="1" customWidth="1"/>
    <col min="14" max="14" width="20.00390625" style="4" bestFit="1" customWidth="1"/>
    <col min="15" max="15" width="14.8515625" style="4" hidden="1" customWidth="1"/>
    <col min="16" max="18" width="0" style="4" hidden="1" customWidth="1"/>
    <col min="19" max="16384" width="11.421875" style="4" customWidth="1"/>
  </cols>
  <sheetData>
    <row r="1" spans="1:13" ht="15.75">
      <c r="A1" s="83" t="s">
        <v>96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4" customHeight="1">
      <c r="A2" s="83" t="s">
        <v>236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 t="s">
        <v>0</v>
      </c>
      <c r="L3" s="94"/>
      <c r="M3" s="84"/>
    </row>
    <row r="4" spans="1:13" ht="15.75" customHeight="1">
      <c r="A4" s="84" t="s">
        <v>52</v>
      </c>
      <c r="B4" s="83" t="s">
        <v>0</v>
      </c>
      <c r="C4" s="83"/>
      <c r="D4" s="83" t="s">
        <v>0</v>
      </c>
      <c r="E4" s="83"/>
      <c r="F4" s="84" t="s">
        <v>0</v>
      </c>
      <c r="G4" s="84"/>
      <c r="H4" s="84" t="s">
        <v>0</v>
      </c>
      <c r="I4" s="84"/>
      <c r="J4" s="84" t="s">
        <v>0</v>
      </c>
      <c r="K4" s="84"/>
      <c r="L4" s="94" t="s">
        <v>0</v>
      </c>
      <c r="M4" s="84"/>
    </row>
    <row r="5" spans="1:15" ht="15.75" customHeight="1">
      <c r="A5" s="84" t="s">
        <v>37</v>
      </c>
      <c r="B5" s="83" t="s">
        <v>97</v>
      </c>
      <c r="C5" s="83"/>
      <c r="D5" s="83" t="s">
        <v>98</v>
      </c>
      <c r="E5" s="83"/>
      <c r="F5" s="83" t="s">
        <v>99</v>
      </c>
      <c r="G5" s="83"/>
      <c r="H5" s="83" t="s">
        <v>98</v>
      </c>
      <c r="I5" s="83"/>
      <c r="J5" s="83" t="s">
        <v>100</v>
      </c>
      <c r="K5" s="83"/>
      <c r="L5" s="83" t="s">
        <v>98</v>
      </c>
      <c r="M5" s="83"/>
      <c r="O5" s="6" t="s">
        <v>101</v>
      </c>
    </row>
    <row r="6" spans="1:15" ht="16.5" customHeight="1">
      <c r="A6" s="84" t="s">
        <v>44</v>
      </c>
      <c r="B6" s="84">
        <v>2022</v>
      </c>
      <c r="C6" s="84">
        <v>2023</v>
      </c>
      <c r="D6" s="84" t="s">
        <v>102</v>
      </c>
      <c r="E6" s="84" t="s">
        <v>103</v>
      </c>
      <c r="F6" s="84">
        <v>2022</v>
      </c>
      <c r="G6" s="84">
        <v>2023</v>
      </c>
      <c r="H6" s="84" t="s">
        <v>102</v>
      </c>
      <c r="I6" s="84" t="s">
        <v>103</v>
      </c>
      <c r="J6" s="84">
        <v>2022</v>
      </c>
      <c r="K6" s="84">
        <v>2023</v>
      </c>
      <c r="L6" s="94" t="s">
        <v>102</v>
      </c>
      <c r="M6" s="84" t="s">
        <v>103</v>
      </c>
      <c r="N6" s="4" t="s">
        <v>0</v>
      </c>
      <c r="O6" s="6"/>
    </row>
    <row r="7" spans="1:15" ht="21" customHeight="1">
      <c r="A7" s="88" t="s">
        <v>1</v>
      </c>
      <c r="B7" s="92">
        <f>SUM(B8:B12)</f>
        <v>5266</v>
      </c>
      <c r="C7" s="92">
        <f>SUM(C8:C12)</f>
        <v>4682</v>
      </c>
      <c r="D7" s="95">
        <f>+C7-B7</f>
        <v>-584</v>
      </c>
      <c r="E7" s="96">
        <f aca="true" t="shared" si="0" ref="E7:E44">D7/B7*100</f>
        <v>-11.090011393847323</v>
      </c>
      <c r="F7" s="92">
        <f>SUM(F8:F12)</f>
        <v>7323926509.19</v>
      </c>
      <c r="G7" s="92">
        <f>SUM(G8:G12)</f>
        <v>6245405353.94</v>
      </c>
      <c r="H7" s="97">
        <f aca="true" t="shared" si="1" ref="H7:H44">G7-F7</f>
        <v>-1078521155.25</v>
      </c>
      <c r="I7" s="98">
        <f>H7/F7*100</f>
        <v>-14.72599641594821</v>
      </c>
      <c r="J7" s="92">
        <f>SUM(J8:J12)</f>
        <v>154842</v>
      </c>
      <c r="K7" s="92">
        <v>122199</v>
      </c>
      <c r="L7" s="97">
        <f aca="true" t="shared" si="2" ref="L7:L44">K7-J7</f>
        <v>-32643</v>
      </c>
      <c r="M7" s="98">
        <f aca="true" t="shared" si="3" ref="M7:M44">L7/J7*100</f>
        <v>-21.081489518347734</v>
      </c>
      <c r="N7" s="22" t="s">
        <v>0</v>
      </c>
      <c r="O7" s="6" t="s">
        <v>0</v>
      </c>
    </row>
    <row r="8" spans="1:16" ht="18" customHeight="1">
      <c r="A8" s="88" t="s">
        <v>2</v>
      </c>
      <c r="B8" s="88">
        <v>1449</v>
      </c>
      <c r="C8" s="88">
        <v>1149</v>
      </c>
      <c r="D8" s="96">
        <f aca="true" t="shared" si="4" ref="D8:D44">C8-B8</f>
        <v>-300</v>
      </c>
      <c r="E8" s="96">
        <f t="shared" si="0"/>
        <v>-20.70393374741201</v>
      </c>
      <c r="F8" s="88">
        <v>2304717157.21</v>
      </c>
      <c r="G8" s="88">
        <v>2573632624.2599998</v>
      </c>
      <c r="H8" s="94">
        <f t="shared" si="1"/>
        <v>268915467.0499997</v>
      </c>
      <c r="I8" s="99">
        <f aca="true" t="shared" si="5" ref="I8:I44">H8/F8*100</f>
        <v>11.668046389498752</v>
      </c>
      <c r="J8" s="88">
        <v>19984</v>
      </c>
      <c r="K8" s="88">
        <v>4424</v>
      </c>
      <c r="L8" s="94">
        <f t="shared" si="2"/>
        <v>-15560</v>
      </c>
      <c r="M8" s="99">
        <f t="shared" si="3"/>
        <v>-77.8622898318655</v>
      </c>
      <c r="N8" s="14"/>
      <c r="O8" s="6" t="s">
        <v>0</v>
      </c>
      <c r="P8" s="6" t="s">
        <v>0</v>
      </c>
    </row>
    <row r="9" spans="1:16" ht="18" customHeight="1">
      <c r="A9" s="88" t="s">
        <v>49</v>
      </c>
      <c r="B9" s="88">
        <v>945</v>
      </c>
      <c r="C9" s="88">
        <v>772</v>
      </c>
      <c r="D9" s="96">
        <f t="shared" si="4"/>
        <v>-173</v>
      </c>
      <c r="E9" s="96">
        <f t="shared" si="0"/>
        <v>-18.306878306878307</v>
      </c>
      <c r="F9" s="88">
        <v>641176029.42</v>
      </c>
      <c r="G9" s="88">
        <v>455375165.4</v>
      </c>
      <c r="H9" s="94">
        <f t="shared" si="1"/>
        <v>-185800864.01999998</v>
      </c>
      <c r="I9" s="99">
        <f t="shared" si="5"/>
        <v>-28.978136345501436</v>
      </c>
      <c r="J9" s="88">
        <v>31009</v>
      </c>
      <c r="K9" s="88">
        <v>26151</v>
      </c>
      <c r="L9" s="94">
        <f t="shared" si="2"/>
        <v>-4858</v>
      </c>
      <c r="M9" s="99">
        <f t="shared" si="3"/>
        <v>-15.666419426618077</v>
      </c>
      <c r="N9" s="14"/>
      <c r="O9" s="6" t="s">
        <v>0</v>
      </c>
      <c r="P9" s="6"/>
    </row>
    <row r="10" spans="1:16" ht="18" customHeight="1">
      <c r="A10" s="88" t="s">
        <v>5</v>
      </c>
      <c r="B10" s="88">
        <v>730</v>
      </c>
      <c r="C10" s="88">
        <v>486</v>
      </c>
      <c r="D10" s="96">
        <f t="shared" si="4"/>
        <v>-244</v>
      </c>
      <c r="E10" s="96">
        <f t="shared" si="0"/>
        <v>-33.42465753424658</v>
      </c>
      <c r="F10" s="88">
        <v>684528718.12</v>
      </c>
      <c r="G10" s="88">
        <v>633521030</v>
      </c>
      <c r="H10" s="94">
        <f t="shared" si="1"/>
        <v>-51007688.120000005</v>
      </c>
      <c r="I10" s="99">
        <f t="shared" si="5"/>
        <v>-7.451504483272562</v>
      </c>
      <c r="J10" s="88">
        <v>21775</v>
      </c>
      <c r="K10" s="88">
        <v>12711</v>
      </c>
      <c r="L10" s="94">
        <f t="shared" si="2"/>
        <v>-9064</v>
      </c>
      <c r="M10" s="99">
        <f t="shared" si="3"/>
        <v>-41.62571756601607</v>
      </c>
      <c r="N10" s="14"/>
      <c r="O10" s="6" t="s">
        <v>0</v>
      </c>
      <c r="P10" s="6"/>
    </row>
    <row r="11" spans="1:16" ht="18" customHeight="1">
      <c r="A11" s="88" t="s">
        <v>4</v>
      </c>
      <c r="B11" s="88">
        <v>998</v>
      </c>
      <c r="C11" s="88">
        <v>1107</v>
      </c>
      <c r="D11" s="96">
        <f t="shared" si="4"/>
        <v>109</v>
      </c>
      <c r="E11" s="96">
        <f t="shared" si="0"/>
        <v>10.92184368737475</v>
      </c>
      <c r="F11" s="88">
        <v>931507600.98</v>
      </c>
      <c r="G11" s="88">
        <v>962485513.08</v>
      </c>
      <c r="H11" s="94">
        <f t="shared" si="1"/>
        <v>30977912.100000024</v>
      </c>
      <c r="I11" s="99">
        <f t="shared" si="5"/>
        <v>3.3255672919264927</v>
      </c>
      <c r="J11" s="88">
        <v>38436</v>
      </c>
      <c r="K11" s="88">
        <v>40525</v>
      </c>
      <c r="L11" s="94">
        <f t="shared" si="2"/>
        <v>2089</v>
      </c>
      <c r="M11" s="99">
        <f t="shared" si="3"/>
        <v>5.43500884587366</v>
      </c>
      <c r="N11" s="14"/>
      <c r="O11" s="6"/>
      <c r="P11" s="6"/>
    </row>
    <row r="12" spans="1:16" ht="18" customHeight="1">
      <c r="A12" s="88" t="s">
        <v>3</v>
      </c>
      <c r="B12" s="88">
        <v>1144</v>
      </c>
      <c r="C12" s="88">
        <v>1168</v>
      </c>
      <c r="D12" s="96">
        <f t="shared" si="4"/>
        <v>24</v>
      </c>
      <c r="E12" s="96">
        <f t="shared" si="0"/>
        <v>2.097902097902098</v>
      </c>
      <c r="F12" s="88">
        <v>2761997003.46</v>
      </c>
      <c r="G12" s="88">
        <v>1620391021.2</v>
      </c>
      <c r="H12" s="94">
        <f t="shared" si="1"/>
        <v>-1141605982.26</v>
      </c>
      <c r="I12" s="99">
        <f t="shared" si="5"/>
        <v>-41.33262928344567</v>
      </c>
      <c r="J12" s="88">
        <v>43638</v>
      </c>
      <c r="K12" s="88">
        <v>38388</v>
      </c>
      <c r="L12" s="94">
        <f t="shared" si="2"/>
        <v>-5250</v>
      </c>
      <c r="M12" s="99">
        <f t="shared" si="3"/>
        <v>-12.03079884504331</v>
      </c>
      <c r="N12" s="14"/>
      <c r="O12" s="6"/>
      <c r="P12" s="6"/>
    </row>
    <row r="13" spans="1:16" ht="18" customHeight="1">
      <c r="A13" s="88" t="s">
        <v>6</v>
      </c>
      <c r="B13" s="92">
        <f>SUM(B14:B19)</f>
        <v>5318</v>
      </c>
      <c r="C13" s="92">
        <f>SUM(C14:C19)</f>
        <v>4822</v>
      </c>
      <c r="D13" s="96">
        <f t="shared" si="4"/>
        <v>-496</v>
      </c>
      <c r="E13" s="96">
        <f t="shared" si="0"/>
        <v>-9.32681459195186</v>
      </c>
      <c r="F13" s="92">
        <f>SUM(F14:F19)</f>
        <v>4988682456.309999</v>
      </c>
      <c r="G13" s="92">
        <f>SUM(G14:G19)</f>
        <v>4870446652.289999</v>
      </c>
      <c r="H13" s="97">
        <f t="shared" si="1"/>
        <v>-118235804.02000046</v>
      </c>
      <c r="I13" s="99">
        <f t="shared" si="5"/>
        <v>-2.3700807789529352</v>
      </c>
      <c r="J13" s="92">
        <f>SUM(J14:J19)</f>
        <v>166787</v>
      </c>
      <c r="K13" s="92">
        <v>135960</v>
      </c>
      <c r="L13" s="97">
        <f t="shared" si="2"/>
        <v>-30827</v>
      </c>
      <c r="M13" s="99">
        <f t="shared" si="3"/>
        <v>-18.482855378416783</v>
      </c>
      <c r="N13" s="14"/>
      <c r="O13" s="6" t="s">
        <v>0</v>
      </c>
      <c r="P13" s="6"/>
    </row>
    <row r="14" spans="1:16" ht="21" customHeight="1">
      <c r="A14" s="88" t="s">
        <v>9</v>
      </c>
      <c r="B14" s="88">
        <v>744</v>
      </c>
      <c r="C14" s="88">
        <v>533</v>
      </c>
      <c r="D14" s="96">
        <f t="shared" si="4"/>
        <v>-211</v>
      </c>
      <c r="E14" s="96">
        <f t="shared" si="0"/>
        <v>-28.360215053763444</v>
      </c>
      <c r="F14" s="88">
        <v>1012570514.1200001</v>
      </c>
      <c r="G14" s="88">
        <v>869059633.74</v>
      </c>
      <c r="H14" s="94">
        <f t="shared" si="1"/>
        <v>-143510880.3800001</v>
      </c>
      <c r="I14" s="99">
        <f t="shared" si="5"/>
        <v>-14.17292705829202</v>
      </c>
      <c r="J14" s="88">
        <v>19895</v>
      </c>
      <c r="K14" s="88">
        <v>15943</v>
      </c>
      <c r="L14" s="94">
        <f t="shared" si="2"/>
        <v>-3952</v>
      </c>
      <c r="M14" s="99">
        <f t="shared" si="3"/>
        <v>-19.86428750942448</v>
      </c>
      <c r="N14" s="14"/>
      <c r="O14" s="6"/>
      <c r="P14" s="6"/>
    </row>
    <row r="15" spans="1:16" ht="18" customHeight="1">
      <c r="A15" s="88" t="s">
        <v>34</v>
      </c>
      <c r="B15" s="88">
        <v>681</v>
      </c>
      <c r="C15" s="88">
        <v>506</v>
      </c>
      <c r="D15" s="96">
        <f t="shared" si="4"/>
        <v>-175</v>
      </c>
      <c r="E15" s="96">
        <f t="shared" si="0"/>
        <v>-25.697503671071953</v>
      </c>
      <c r="F15" s="88">
        <v>1255759346.24</v>
      </c>
      <c r="G15" s="88">
        <v>1113404692.81</v>
      </c>
      <c r="H15" s="94">
        <f t="shared" si="1"/>
        <v>-142354653.43000007</v>
      </c>
      <c r="I15" s="99">
        <f t="shared" si="5"/>
        <v>-11.336141264346466</v>
      </c>
      <c r="J15" s="88">
        <v>37523</v>
      </c>
      <c r="K15" s="88">
        <v>28192</v>
      </c>
      <c r="L15" s="94">
        <f t="shared" si="2"/>
        <v>-9331</v>
      </c>
      <c r="M15" s="99">
        <f t="shared" si="3"/>
        <v>-24.86741465234656</v>
      </c>
      <c r="N15" s="14"/>
      <c r="O15" s="6" t="s">
        <v>0</v>
      </c>
      <c r="P15" s="6"/>
    </row>
    <row r="16" spans="1:16" ht="18" customHeight="1">
      <c r="A16" s="88" t="s">
        <v>11</v>
      </c>
      <c r="B16" s="88">
        <v>775</v>
      </c>
      <c r="C16" s="88">
        <v>788</v>
      </c>
      <c r="D16" s="96">
        <f t="shared" si="4"/>
        <v>13</v>
      </c>
      <c r="E16" s="96">
        <f t="shared" si="0"/>
        <v>1.6774193548387095</v>
      </c>
      <c r="F16" s="88">
        <v>362557997.25</v>
      </c>
      <c r="G16" s="88">
        <v>358279380.73</v>
      </c>
      <c r="H16" s="94">
        <f t="shared" si="1"/>
        <v>-4278616.519999981</v>
      </c>
      <c r="I16" s="99">
        <f t="shared" si="5"/>
        <v>-1.1801191953986008</v>
      </c>
      <c r="J16" s="88">
        <v>10629</v>
      </c>
      <c r="K16" s="88">
        <v>9401</v>
      </c>
      <c r="L16" s="94">
        <f t="shared" si="2"/>
        <v>-1228</v>
      </c>
      <c r="M16" s="99">
        <f t="shared" si="3"/>
        <v>-11.553297582086744</v>
      </c>
      <c r="N16" s="14"/>
      <c r="O16" s="6" t="s">
        <v>0</v>
      </c>
      <c r="P16" s="6"/>
    </row>
    <row r="17" spans="1:16" ht="21" customHeight="1">
      <c r="A17" s="88" t="s">
        <v>10</v>
      </c>
      <c r="B17" s="88">
        <v>806</v>
      </c>
      <c r="C17" s="88">
        <v>841</v>
      </c>
      <c r="D17" s="96">
        <f t="shared" si="4"/>
        <v>35</v>
      </c>
      <c r="E17" s="96">
        <f t="shared" si="0"/>
        <v>4.3424317617866</v>
      </c>
      <c r="F17" s="88">
        <v>369974527</v>
      </c>
      <c r="G17" s="88">
        <v>610139323.3299999</v>
      </c>
      <c r="H17" s="94">
        <f t="shared" si="1"/>
        <v>240164796.32999992</v>
      </c>
      <c r="I17" s="99">
        <f t="shared" si="5"/>
        <v>64.91387347053758</v>
      </c>
      <c r="J17" s="88">
        <v>20223</v>
      </c>
      <c r="K17" s="88">
        <v>31660</v>
      </c>
      <c r="L17" s="94">
        <f t="shared" si="2"/>
        <v>11437</v>
      </c>
      <c r="M17" s="99">
        <f t="shared" si="3"/>
        <v>56.55441823666123</v>
      </c>
      <c r="N17" s="14"/>
      <c r="O17" s="6" t="s">
        <v>0</v>
      </c>
      <c r="P17" s="6"/>
    </row>
    <row r="18" spans="1:16" ht="18" customHeight="1">
      <c r="A18" s="88" t="s">
        <v>89</v>
      </c>
      <c r="B18" s="88">
        <v>1839</v>
      </c>
      <c r="C18" s="88">
        <v>1694</v>
      </c>
      <c r="D18" s="96">
        <f t="shared" si="4"/>
        <v>-145</v>
      </c>
      <c r="E18" s="96">
        <f t="shared" si="0"/>
        <v>-7.884719956498097</v>
      </c>
      <c r="F18" s="88">
        <v>1676246875.6999998</v>
      </c>
      <c r="G18" s="88">
        <v>1599889269.2</v>
      </c>
      <c r="H18" s="94">
        <f t="shared" si="1"/>
        <v>-76357606.49999976</v>
      </c>
      <c r="I18" s="99">
        <f t="shared" si="5"/>
        <v>-4.555272114563248</v>
      </c>
      <c r="J18" s="88">
        <v>66243</v>
      </c>
      <c r="K18" s="88">
        <v>42451</v>
      </c>
      <c r="L18" s="94">
        <f t="shared" si="2"/>
        <v>-23792</v>
      </c>
      <c r="M18" s="99">
        <f t="shared" si="3"/>
        <v>-35.91624775447972</v>
      </c>
      <c r="N18" s="14"/>
      <c r="O18" s="6" t="s">
        <v>0</v>
      </c>
      <c r="P18" s="6"/>
    </row>
    <row r="19" spans="1:16" ht="18" customHeight="1">
      <c r="A19" s="88" t="s">
        <v>12</v>
      </c>
      <c r="B19" s="88">
        <v>473</v>
      </c>
      <c r="C19" s="88">
        <v>460</v>
      </c>
      <c r="D19" s="96">
        <f t="shared" si="4"/>
        <v>-13</v>
      </c>
      <c r="E19" s="96">
        <f t="shared" si="0"/>
        <v>-2.748414376321353</v>
      </c>
      <c r="F19" s="88">
        <v>311573196</v>
      </c>
      <c r="G19" s="88">
        <v>319674352.48</v>
      </c>
      <c r="H19" s="94">
        <f t="shared" si="1"/>
        <v>8101156.480000019</v>
      </c>
      <c r="I19" s="99">
        <f t="shared" si="5"/>
        <v>2.600081324068717</v>
      </c>
      <c r="J19" s="88">
        <v>12274</v>
      </c>
      <c r="K19" s="88">
        <v>8313</v>
      </c>
      <c r="L19" s="94">
        <f t="shared" si="2"/>
        <v>-3961</v>
      </c>
      <c r="M19" s="99">
        <f t="shared" si="3"/>
        <v>-32.27146814404433</v>
      </c>
      <c r="N19" s="14"/>
      <c r="O19" s="6" t="s">
        <v>0</v>
      </c>
      <c r="P19" s="6"/>
    </row>
    <row r="20" spans="1:16" ht="18" customHeight="1">
      <c r="A20" s="88" t="s">
        <v>13</v>
      </c>
      <c r="B20" s="92">
        <f>SUM(B21:B26)</f>
        <v>6002</v>
      </c>
      <c r="C20" s="92">
        <f>SUM(C21:C26)</f>
        <v>6676</v>
      </c>
      <c r="D20" s="96">
        <f t="shared" si="4"/>
        <v>674</v>
      </c>
      <c r="E20" s="96">
        <f t="shared" si="0"/>
        <v>11.229590136621127</v>
      </c>
      <c r="F20" s="92">
        <f>SUM(F21:F26)</f>
        <v>5630925588.900001</v>
      </c>
      <c r="G20" s="92">
        <f>SUM(G21:G26)</f>
        <v>6141696298.02</v>
      </c>
      <c r="H20" s="97">
        <f t="shared" si="1"/>
        <v>510770709.1199999</v>
      </c>
      <c r="I20" s="99">
        <f t="shared" si="5"/>
        <v>9.0708126231833</v>
      </c>
      <c r="J20" s="92">
        <f>SUM(J21:J26)</f>
        <v>539757</v>
      </c>
      <c r="K20" s="92">
        <v>560471</v>
      </c>
      <c r="L20" s="97">
        <f t="shared" si="2"/>
        <v>20714</v>
      </c>
      <c r="M20" s="99">
        <f t="shared" si="3"/>
        <v>3.8376528697172985</v>
      </c>
      <c r="N20" s="14"/>
      <c r="O20" s="6"/>
      <c r="P20" s="6"/>
    </row>
    <row r="21" spans="1:16" ht="21" customHeight="1">
      <c r="A21" s="88" t="s">
        <v>19</v>
      </c>
      <c r="B21" s="88">
        <v>1138</v>
      </c>
      <c r="C21" s="88">
        <v>1572</v>
      </c>
      <c r="D21" s="96">
        <f t="shared" si="4"/>
        <v>434</v>
      </c>
      <c r="E21" s="96">
        <f t="shared" si="0"/>
        <v>38.13708260105449</v>
      </c>
      <c r="F21" s="88">
        <v>1282435403.54</v>
      </c>
      <c r="G21" s="88">
        <v>1166739163.23</v>
      </c>
      <c r="H21" s="94">
        <f t="shared" si="1"/>
        <v>-115696240.30999994</v>
      </c>
      <c r="I21" s="99">
        <f t="shared" si="5"/>
        <v>-9.021603738530235</v>
      </c>
      <c r="J21" s="88">
        <v>120875</v>
      </c>
      <c r="K21" s="88">
        <v>153457</v>
      </c>
      <c r="L21" s="94">
        <f t="shared" si="2"/>
        <v>32582</v>
      </c>
      <c r="M21" s="99">
        <f t="shared" si="3"/>
        <v>26.955118924508792</v>
      </c>
      <c r="N21" s="14"/>
      <c r="O21" s="6"/>
      <c r="P21" s="6"/>
    </row>
    <row r="22" spans="1:16" ht="18" customHeight="1">
      <c r="A22" s="88" t="s">
        <v>17</v>
      </c>
      <c r="B22" s="88">
        <v>1040</v>
      </c>
      <c r="C22" s="88">
        <v>1475</v>
      </c>
      <c r="D22" s="96">
        <f t="shared" si="4"/>
        <v>435</v>
      </c>
      <c r="E22" s="96">
        <f t="shared" si="0"/>
        <v>41.82692307692308</v>
      </c>
      <c r="F22" s="88">
        <v>927094006.8900001</v>
      </c>
      <c r="G22" s="88">
        <v>1297268676.36</v>
      </c>
      <c r="H22" s="94">
        <f t="shared" si="1"/>
        <v>370174669.4699998</v>
      </c>
      <c r="I22" s="99">
        <f t="shared" si="5"/>
        <v>39.92849341263416</v>
      </c>
      <c r="J22" s="88">
        <v>95405</v>
      </c>
      <c r="K22" s="88">
        <v>135683</v>
      </c>
      <c r="L22" s="94">
        <f t="shared" si="2"/>
        <v>40278</v>
      </c>
      <c r="M22" s="99">
        <f t="shared" si="3"/>
        <v>42.21791310727949</v>
      </c>
      <c r="N22" s="14"/>
      <c r="O22" s="6"/>
      <c r="P22" s="6"/>
    </row>
    <row r="23" spans="1:16" ht="18" customHeight="1">
      <c r="A23" s="88" t="s">
        <v>18</v>
      </c>
      <c r="B23" s="88">
        <v>671</v>
      </c>
      <c r="C23" s="88">
        <v>680</v>
      </c>
      <c r="D23" s="96">
        <f t="shared" si="4"/>
        <v>9</v>
      </c>
      <c r="E23" s="96">
        <f t="shared" si="0"/>
        <v>1.3412816691505216</v>
      </c>
      <c r="F23" s="88">
        <v>272947143.7</v>
      </c>
      <c r="G23" s="88">
        <v>262180739.33</v>
      </c>
      <c r="H23" s="94">
        <f t="shared" si="1"/>
        <v>-10766404.369999975</v>
      </c>
      <c r="I23" s="99">
        <f t="shared" si="5"/>
        <v>-3.944501570543445</v>
      </c>
      <c r="J23" s="88">
        <v>25815</v>
      </c>
      <c r="K23" s="88">
        <v>13739</v>
      </c>
      <c r="L23" s="94">
        <f t="shared" si="2"/>
        <v>-12076</v>
      </c>
      <c r="M23" s="99">
        <f t="shared" si="3"/>
        <v>-46.77900445477435</v>
      </c>
      <c r="N23" s="14"/>
      <c r="O23" s="6"/>
      <c r="P23" s="6"/>
    </row>
    <row r="24" spans="1:16" ht="18" customHeight="1">
      <c r="A24" s="88" t="s">
        <v>64</v>
      </c>
      <c r="B24" s="88">
        <v>712</v>
      </c>
      <c r="C24" s="88">
        <v>728</v>
      </c>
      <c r="D24" s="96">
        <f t="shared" si="4"/>
        <v>16</v>
      </c>
      <c r="E24" s="96">
        <f t="shared" si="0"/>
        <v>2.247191011235955</v>
      </c>
      <c r="F24" s="88">
        <v>558571640.06</v>
      </c>
      <c r="G24" s="88">
        <v>578335396.47</v>
      </c>
      <c r="H24" s="94">
        <f t="shared" si="1"/>
        <v>19763756.410000086</v>
      </c>
      <c r="I24" s="99">
        <f t="shared" si="5"/>
        <v>3.5382670713244817</v>
      </c>
      <c r="J24" s="88">
        <v>53125</v>
      </c>
      <c r="K24" s="88">
        <v>30805</v>
      </c>
      <c r="L24" s="94">
        <f t="shared" si="2"/>
        <v>-22320</v>
      </c>
      <c r="M24" s="99">
        <f t="shared" si="3"/>
        <v>-42.014117647058825</v>
      </c>
      <c r="N24" s="14"/>
      <c r="O24" s="6"/>
      <c r="P24" s="6"/>
    </row>
    <row r="25" spans="1:16" ht="18" customHeight="1">
      <c r="A25" s="88" t="s">
        <v>16</v>
      </c>
      <c r="B25" s="88">
        <v>1286</v>
      </c>
      <c r="C25" s="88">
        <v>1129</v>
      </c>
      <c r="D25" s="96">
        <f t="shared" si="4"/>
        <v>-157</v>
      </c>
      <c r="E25" s="96">
        <f t="shared" si="0"/>
        <v>-12.208398133748057</v>
      </c>
      <c r="F25" s="88">
        <v>755658569.94</v>
      </c>
      <c r="G25" s="88">
        <v>681796416.1</v>
      </c>
      <c r="H25" s="94">
        <f t="shared" si="1"/>
        <v>-73862153.84000003</v>
      </c>
      <c r="I25" s="99">
        <f t="shared" si="5"/>
        <v>-9.774540616387736</v>
      </c>
      <c r="J25" s="88">
        <v>104171</v>
      </c>
      <c r="K25" s="88">
        <v>82026</v>
      </c>
      <c r="L25" s="94">
        <f t="shared" si="2"/>
        <v>-22145</v>
      </c>
      <c r="M25" s="99">
        <f t="shared" si="3"/>
        <v>-21.25831565406879</v>
      </c>
      <c r="N25" s="14"/>
      <c r="O25" s="6"/>
      <c r="P25" s="6"/>
    </row>
    <row r="26" spans="1:16" ht="18" customHeight="1">
      <c r="A26" s="88" t="s">
        <v>14</v>
      </c>
      <c r="B26" s="88">
        <v>1155</v>
      </c>
      <c r="C26" s="88">
        <v>1092</v>
      </c>
      <c r="D26" s="96">
        <f t="shared" si="4"/>
        <v>-63</v>
      </c>
      <c r="E26" s="96">
        <f t="shared" si="0"/>
        <v>-5.454545454545454</v>
      </c>
      <c r="F26" s="88">
        <v>1834218824.7700002</v>
      </c>
      <c r="G26" s="88">
        <v>2155375906.5299997</v>
      </c>
      <c r="H26" s="94">
        <f t="shared" si="1"/>
        <v>321157081.7599995</v>
      </c>
      <c r="I26" s="99">
        <f t="shared" si="5"/>
        <v>17.50920214224007</v>
      </c>
      <c r="J26" s="88">
        <v>140366</v>
      </c>
      <c r="K26" s="88">
        <v>144761</v>
      </c>
      <c r="L26" s="94">
        <f t="shared" si="2"/>
        <v>4395</v>
      </c>
      <c r="M26" s="99">
        <f t="shared" si="3"/>
        <v>3.1311001239616427</v>
      </c>
      <c r="N26" s="14"/>
      <c r="O26" s="6"/>
      <c r="P26" s="6"/>
    </row>
    <row r="27" spans="1:16" ht="18" customHeight="1">
      <c r="A27" s="88" t="s">
        <v>21</v>
      </c>
      <c r="B27" s="92">
        <f>SUM(B28:B32)</f>
        <v>5078</v>
      </c>
      <c r="C27" s="92">
        <f>SUM(C28:C32)</f>
        <v>4301</v>
      </c>
      <c r="D27" s="96">
        <f t="shared" si="4"/>
        <v>-777</v>
      </c>
      <c r="E27" s="96">
        <f t="shared" si="0"/>
        <v>-15.301299724300907</v>
      </c>
      <c r="F27" s="92">
        <f>SUM(F28:F32)</f>
        <v>8683780421.849998</v>
      </c>
      <c r="G27" s="92">
        <f>SUM(G28:G32)</f>
        <v>8207857433.469999</v>
      </c>
      <c r="H27" s="97">
        <f t="shared" si="1"/>
        <v>-475922988.37999916</v>
      </c>
      <c r="I27" s="99">
        <f t="shared" si="5"/>
        <v>-5.480596759246571</v>
      </c>
      <c r="J27" s="92">
        <f>SUM(J28:J32)</f>
        <v>320221</v>
      </c>
      <c r="K27" s="92">
        <v>204062.42834394905</v>
      </c>
      <c r="L27" s="97">
        <f t="shared" si="2"/>
        <v>-116158.57165605095</v>
      </c>
      <c r="M27" s="99">
        <f t="shared" si="3"/>
        <v>-36.27450156487268</v>
      </c>
      <c r="N27" s="14"/>
      <c r="O27" s="6"/>
      <c r="P27" s="6"/>
    </row>
    <row r="28" spans="1:16" ht="21" customHeight="1">
      <c r="A28" s="88" t="s">
        <v>27</v>
      </c>
      <c r="B28" s="88">
        <v>797</v>
      </c>
      <c r="C28" s="88">
        <v>582</v>
      </c>
      <c r="D28" s="96">
        <f t="shared" si="4"/>
        <v>-215</v>
      </c>
      <c r="E28" s="96">
        <f t="shared" si="0"/>
        <v>-26.97616060225847</v>
      </c>
      <c r="F28" s="88">
        <v>1707896954.7699997</v>
      </c>
      <c r="G28" s="88">
        <v>1945928153.1</v>
      </c>
      <c r="H28" s="94">
        <f t="shared" si="1"/>
        <v>238031198.33000016</v>
      </c>
      <c r="I28" s="99">
        <f t="shared" si="5"/>
        <v>13.93709366746049</v>
      </c>
      <c r="J28" s="88">
        <v>21977</v>
      </c>
      <c r="K28" s="88">
        <v>26403</v>
      </c>
      <c r="L28" s="94">
        <f t="shared" si="2"/>
        <v>4426</v>
      </c>
      <c r="M28" s="99">
        <f t="shared" si="3"/>
        <v>20.139236474496062</v>
      </c>
      <c r="N28" s="14"/>
      <c r="O28" s="6"/>
      <c r="P28" s="6"/>
    </row>
    <row r="29" spans="1:16" ht="18" customHeight="1">
      <c r="A29" s="88" t="s">
        <v>26</v>
      </c>
      <c r="B29" s="88">
        <v>759</v>
      </c>
      <c r="C29" s="88">
        <v>677</v>
      </c>
      <c r="D29" s="96">
        <f t="shared" si="4"/>
        <v>-82</v>
      </c>
      <c r="E29" s="96">
        <f t="shared" si="0"/>
        <v>-10.80368906455863</v>
      </c>
      <c r="F29" s="88">
        <v>961126888.16</v>
      </c>
      <c r="G29" s="88">
        <v>1055212873.4300001</v>
      </c>
      <c r="H29" s="94">
        <f t="shared" si="1"/>
        <v>94085985.2700001</v>
      </c>
      <c r="I29" s="99">
        <f t="shared" si="5"/>
        <v>9.7891325722996</v>
      </c>
      <c r="J29" s="88">
        <v>25045</v>
      </c>
      <c r="K29" s="88">
        <v>16958</v>
      </c>
      <c r="L29" s="94">
        <f t="shared" si="2"/>
        <v>-8087</v>
      </c>
      <c r="M29" s="99">
        <f t="shared" si="3"/>
        <v>-32.289878219205434</v>
      </c>
      <c r="N29" s="14"/>
      <c r="O29" s="6"/>
      <c r="P29" s="6"/>
    </row>
    <row r="30" spans="1:16" ht="18" customHeight="1">
      <c r="A30" s="88" t="s">
        <v>31</v>
      </c>
      <c r="B30" s="88">
        <v>243</v>
      </c>
      <c r="C30" s="88">
        <v>264</v>
      </c>
      <c r="D30" s="96">
        <f t="shared" si="4"/>
        <v>21</v>
      </c>
      <c r="E30" s="96">
        <f t="shared" si="0"/>
        <v>8.641975308641975</v>
      </c>
      <c r="F30" s="88">
        <v>204632390.08999997</v>
      </c>
      <c r="G30" s="88">
        <v>360821272.52</v>
      </c>
      <c r="H30" s="94">
        <f t="shared" si="1"/>
        <v>156188882.43</v>
      </c>
      <c r="I30" s="99">
        <f t="shared" si="5"/>
        <v>76.32656900567213</v>
      </c>
      <c r="J30" s="88">
        <v>6209</v>
      </c>
      <c r="K30" s="88">
        <v>7446</v>
      </c>
      <c r="L30" s="94">
        <f t="shared" si="2"/>
        <v>1237</v>
      </c>
      <c r="M30" s="99">
        <f t="shared" si="3"/>
        <v>19.922692865195685</v>
      </c>
      <c r="N30" s="14"/>
      <c r="O30" s="6"/>
      <c r="P30" s="6"/>
    </row>
    <row r="31" spans="1:16" ht="18" customHeight="1">
      <c r="A31" s="88" t="s">
        <v>24</v>
      </c>
      <c r="B31" s="88">
        <v>1344</v>
      </c>
      <c r="C31" s="88">
        <v>1422</v>
      </c>
      <c r="D31" s="96">
        <f t="shared" si="4"/>
        <v>78</v>
      </c>
      <c r="E31" s="96">
        <f t="shared" si="0"/>
        <v>5.803571428571429</v>
      </c>
      <c r="F31" s="88">
        <v>1947005029.6</v>
      </c>
      <c r="G31" s="88">
        <v>1779183515.95</v>
      </c>
      <c r="H31" s="94">
        <f t="shared" si="1"/>
        <v>-167821513.64999986</v>
      </c>
      <c r="I31" s="99">
        <f t="shared" si="5"/>
        <v>-8.619469960202299</v>
      </c>
      <c r="J31" s="88">
        <v>57880</v>
      </c>
      <c r="K31" s="88">
        <v>56917.49840764332</v>
      </c>
      <c r="L31" s="94">
        <f t="shared" si="2"/>
        <v>-962.5015923566825</v>
      </c>
      <c r="M31" s="99">
        <f t="shared" si="3"/>
        <v>-1.6629260406991748</v>
      </c>
      <c r="N31" s="14"/>
      <c r="O31" s="6"/>
      <c r="P31" s="6"/>
    </row>
    <row r="32" spans="1:16" ht="18" customHeight="1">
      <c r="A32" s="88" t="s">
        <v>22</v>
      </c>
      <c r="B32" s="88">
        <v>1935</v>
      </c>
      <c r="C32" s="88">
        <v>1356</v>
      </c>
      <c r="D32" s="96">
        <f t="shared" si="4"/>
        <v>-579</v>
      </c>
      <c r="E32" s="96">
        <f t="shared" si="0"/>
        <v>-29.92248062015504</v>
      </c>
      <c r="F32" s="88">
        <v>3863119159.2299995</v>
      </c>
      <c r="G32" s="88">
        <v>3066711618.47</v>
      </c>
      <c r="H32" s="94">
        <f t="shared" si="1"/>
        <v>-796407540.7599998</v>
      </c>
      <c r="I32" s="99">
        <f t="shared" si="5"/>
        <v>-20.615660763587226</v>
      </c>
      <c r="J32" s="88">
        <v>209110</v>
      </c>
      <c r="K32" s="88">
        <v>96337.92993630574</v>
      </c>
      <c r="L32" s="94">
        <f t="shared" si="2"/>
        <v>-112772.07006369426</v>
      </c>
      <c r="M32" s="99">
        <f t="shared" si="3"/>
        <v>-53.92954428946213</v>
      </c>
      <c r="N32" s="14"/>
      <c r="O32" s="6"/>
      <c r="P32" s="6"/>
    </row>
    <row r="33" spans="1:16" ht="18" customHeight="1">
      <c r="A33" s="88" t="s">
        <v>28</v>
      </c>
      <c r="B33" s="92">
        <f>SUM(B34:B38)</f>
        <v>3990</v>
      </c>
      <c r="C33" s="92">
        <f>SUM(C34:C38)</f>
        <v>3904</v>
      </c>
      <c r="D33" s="96">
        <f t="shared" si="4"/>
        <v>-86</v>
      </c>
      <c r="E33" s="96">
        <f t="shared" si="0"/>
        <v>-2.155388471177945</v>
      </c>
      <c r="F33" s="92">
        <f>SUM(F34:F38)</f>
        <v>3356462014.08</v>
      </c>
      <c r="G33" s="92">
        <f>SUM(G34:G38)</f>
        <v>4118085022.82</v>
      </c>
      <c r="H33" s="97">
        <f t="shared" si="1"/>
        <v>761623008.7400002</v>
      </c>
      <c r="I33" s="99">
        <f t="shared" si="5"/>
        <v>22.691244695905183</v>
      </c>
      <c r="J33" s="92">
        <f>SUM(J34:J38)</f>
        <v>156133</v>
      </c>
      <c r="K33" s="92">
        <v>155122</v>
      </c>
      <c r="L33" s="97">
        <f t="shared" si="2"/>
        <v>-1011</v>
      </c>
      <c r="M33" s="99">
        <f t="shared" si="3"/>
        <v>-0.6475248666201252</v>
      </c>
      <c r="N33" s="14"/>
      <c r="O33" s="6"/>
      <c r="P33" s="6"/>
    </row>
    <row r="34" spans="1:16" ht="18" customHeight="1">
      <c r="A34" s="88" t="s">
        <v>29</v>
      </c>
      <c r="B34" s="88">
        <v>513</v>
      </c>
      <c r="C34" s="88">
        <v>533</v>
      </c>
      <c r="D34" s="96">
        <f t="shared" si="4"/>
        <v>20</v>
      </c>
      <c r="E34" s="96">
        <f t="shared" si="0"/>
        <v>3.898635477582846</v>
      </c>
      <c r="F34" s="88">
        <v>472061897.2</v>
      </c>
      <c r="G34" s="88">
        <v>430479513.23</v>
      </c>
      <c r="H34" s="94">
        <f t="shared" si="1"/>
        <v>-41582383.96999997</v>
      </c>
      <c r="I34" s="99">
        <f t="shared" si="5"/>
        <v>-8.808671959470312</v>
      </c>
      <c r="J34" s="88">
        <v>6256</v>
      </c>
      <c r="K34" s="88">
        <v>6413</v>
      </c>
      <c r="L34" s="94">
        <f t="shared" si="2"/>
        <v>157</v>
      </c>
      <c r="M34" s="99">
        <f t="shared" si="3"/>
        <v>2.5095907928388748</v>
      </c>
      <c r="N34" s="14"/>
      <c r="O34" s="6"/>
      <c r="P34" s="6"/>
    </row>
    <row r="35" spans="1:16" ht="21" customHeight="1">
      <c r="A35" s="88" t="s">
        <v>50</v>
      </c>
      <c r="B35" s="88">
        <v>1025</v>
      </c>
      <c r="C35" s="88">
        <v>904</v>
      </c>
      <c r="D35" s="96">
        <f t="shared" si="4"/>
        <v>-121</v>
      </c>
      <c r="E35" s="96">
        <f t="shared" si="0"/>
        <v>-11.804878048780488</v>
      </c>
      <c r="F35" s="88">
        <v>705039014.08</v>
      </c>
      <c r="G35" s="88">
        <v>909774710.9799999</v>
      </c>
      <c r="H35" s="94">
        <f t="shared" si="1"/>
        <v>204735696.89999986</v>
      </c>
      <c r="I35" s="99">
        <f t="shared" si="5"/>
        <v>29.038917394827845</v>
      </c>
      <c r="J35" s="88">
        <v>72361</v>
      </c>
      <c r="K35" s="88">
        <v>63236</v>
      </c>
      <c r="L35" s="94">
        <f t="shared" si="2"/>
        <v>-9125</v>
      </c>
      <c r="M35" s="99">
        <f t="shared" si="3"/>
        <v>-12.610384046654966</v>
      </c>
      <c r="N35" s="14"/>
      <c r="O35" s="6"/>
      <c r="P35" s="6"/>
    </row>
    <row r="36" spans="1:16" ht="18" customHeight="1">
      <c r="A36" s="88" t="s">
        <v>32</v>
      </c>
      <c r="B36" s="88">
        <v>1348</v>
      </c>
      <c r="C36" s="88">
        <v>1086</v>
      </c>
      <c r="D36" s="96">
        <f t="shared" si="4"/>
        <v>-262</v>
      </c>
      <c r="E36" s="96">
        <f t="shared" si="0"/>
        <v>-19.43620178041543</v>
      </c>
      <c r="F36" s="88">
        <v>561707454.2</v>
      </c>
      <c r="G36" s="88">
        <v>656873427.57</v>
      </c>
      <c r="H36" s="94">
        <f t="shared" si="1"/>
        <v>95165973.37</v>
      </c>
      <c r="I36" s="99">
        <f t="shared" si="5"/>
        <v>16.942266416161083</v>
      </c>
      <c r="J36" s="88">
        <v>15965</v>
      </c>
      <c r="K36" s="88">
        <v>15300</v>
      </c>
      <c r="L36" s="94">
        <f t="shared" si="2"/>
        <v>-665</v>
      </c>
      <c r="M36" s="99">
        <f t="shared" si="3"/>
        <v>-4.16536172878171</v>
      </c>
      <c r="N36" s="14"/>
      <c r="O36" s="6"/>
      <c r="P36" s="6"/>
    </row>
    <row r="37" spans="1:16" ht="21" customHeight="1">
      <c r="A37" s="88" t="s">
        <v>90</v>
      </c>
      <c r="B37" s="88">
        <v>475</v>
      </c>
      <c r="C37" s="88">
        <v>722</v>
      </c>
      <c r="D37" s="96">
        <f t="shared" si="4"/>
        <v>247</v>
      </c>
      <c r="E37" s="96">
        <f t="shared" si="0"/>
        <v>52</v>
      </c>
      <c r="F37" s="88">
        <v>1147844771.25</v>
      </c>
      <c r="G37" s="88">
        <v>1719290599.04</v>
      </c>
      <c r="H37" s="94">
        <f t="shared" si="1"/>
        <v>571445827.79</v>
      </c>
      <c r="I37" s="99">
        <f t="shared" si="5"/>
        <v>49.784242791618674</v>
      </c>
      <c r="J37" s="88">
        <v>33020</v>
      </c>
      <c r="K37" s="88">
        <v>48129</v>
      </c>
      <c r="L37" s="94">
        <f t="shared" si="2"/>
        <v>15109</v>
      </c>
      <c r="M37" s="99">
        <f t="shared" si="3"/>
        <v>45.75711689884918</v>
      </c>
      <c r="N37" s="14"/>
      <c r="O37" s="6"/>
      <c r="P37" s="6"/>
    </row>
    <row r="38" spans="1:16" ht="18" customHeight="1">
      <c r="A38" s="88" t="s">
        <v>30</v>
      </c>
      <c r="B38" s="88">
        <v>629</v>
      </c>
      <c r="C38" s="88">
        <v>659</v>
      </c>
      <c r="D38" s="96">
        <f t="shared" si="4"/>
        <v>30</v>
      </c>
      <c r="E38" s="96">
        <f t="shared" si="0"/>
        <v>4.769475357710652</v>
      </c>
      <c r="F38" s="88">
        <v>469808877.34999996</v>
      </c>
      <c r="G38" s="88">
        <v>401666772</v>
      </c>
      <c r="H38" s="94">
        <f t="shared" si="1"/>
        <v>-68142105.34999996</v>
      </c>
      <c r="I38" s="99">
        <f t="shared" si="5"/>
        <v>-14.504218339670752</v>
      </c>
      <c r="J38" s="88">
        <v>28531</v>
      </c>
      <c r="K38" s="88">
        <v>22044</v>
      </c>
      <c r="L38" s="94">
        <f t="shared" si="2"/>
        <v>-6487</v>
      </c>
      <c r="M38" s="99">
        <f t="shared" si="3"/>
        <v>-22.736672391433878</v>
      </c>
      <c r="N38" s="14"/>
      <c r="O38" s="6" t="s">
        <v>0</v>
      </c>
      <c r="P38" s="6"/>
    </row>
    <row r="39" spans="1:16" ht="18" customHeight="1">
      <c r="A39" s="88" t="s">
        <v>47</v>
      </c>
      <c r="B39" s="92">
        <f>SUM(B40:B44)</f>
        <v>4040</v>
      </c>
      <c r="C39" s="92">
        <f>SUM(C40:C44)</f>
        <v>3168</v>
      </c>
      <c r="D39" s="96">
        <f t="shared" si="4"/>
        <v>-872</v>
      </c>
      <c r="E39" s="96">
        <f t="shared" si="0"/>
        <v>-21.584158415841586</v>
      </c>
      <c r="F39" s="92">
        <f>SUM(F40:F44)</f>
        <v>4758020756.71</v>
      </c>
      <c r="G39" s="92">
        <f>SUM(G40:G44)</f>
        <v>4134855773.77</v>
      </c>
      <c r="H39" s="97">
        <f t="shared" si="1"/>
        <v>-623164982.94</v>
      </c>
      <c r="I39" s="99">
        <f t="shared" si="5"/>
        <v>-13.097147213180637</v>
      </c>
      <c r="J39" s="92">
        <f>SUM(J40:J44)</f>
        <v>247005</v>
      </c>
      <c r="K39" s="92">
        <v>183565.77070063696</v>
      </c>
      <c r="L39" s="97">
        <f t="shared" si="2"/>
        <v>-63439.22929936304</v>
      </c>
      <c r="M39" s="99">
        <f t="shared" si="3"/>
        <v>-25.683378595317112</v>
      </c>
      <c r="N39" s="14"/>
      <c r="O39" s="6"/>
      <c r="P39" s="6"/>
    </row>
    <row r="40" spans="1:16" ht="18" customHeight="1">
      <c r="A40" s="88" t="s">
        <v>8</v>
      </c>
      <c r="B40" s="88">
        <v>715</v>
      </c>
      <c r="C40" s="88">
        <v>630</v>
      </c>
      <c r="D40" s="96">
        <f t="shared" si="4"/>
        <v>-85</v>
      </c>
      <c r="E40" s="96">
        <f t="shared" si="0"/>
        <v>-11.888111888111888</v>
      </c>
      <c r="F40" s="88">
        <v>912513095.9000001</v>
      </c>
      <c r="G40" s="88">
        <v>1167563993.91</v>
      </c>
      <c r="H40" s="94">
        <f t="shared" si="1"/>
        <v>255050898.01</v>
      </c>
      <c r="I40" s="99">
        <f t="shared" si="5"/>
        <v>27.950382208865342</v>
      </c>
      <c r="J40" s="88">
        <v>22762</v>
      </c>
      <c r="K40" s="88">
        <v>19119.770700636942</v>
      </c>
      <c r="L40" s="94">
        <f t="shared" si="2"/>
        <v>-3642.229299363058</v>
      </c>
      <c r="M40" s="99">
        <f t="shared" si="3"/>
        <v>-16.001358840888578</v>
      </c>
      <c r="N40" s="14"/>
      <c r="O40" s="6" t="s">
        <v>0</v>
      </c>
      <c r="P40" s="6"/>
    </row>
    <row r="41" spans="1:16" ht="18" customHeight="1">
      <c r="A41" s="88" t="s">
        <v>23</v>
      </c>
      <c r="B41" s="88">
        <v>732</v>
      </c>
      <c r="C41" s="88">
        <v>522</v>
      </c>
      <c r="D41" s="96">
        <f t="shared" si="4"/>
        <v>-210</v>
      </c>
      <c r="E41" s="96">
        <f t="shared" si="0"/>
        <v>-28.688524590163933</v>
      </c>
      <c r="F41" s="88">
        <v>749347070</v>
      </c>
      <c r="G41" s="88">
        <v>777441771.95</v>
      </c>
      <c r="H41" s="94">
        <f t="shared" si="1"/>
        <v>28094701.950000048</v>
      </c>
      <c r="I41" s="99">
        <f t="shared" si="5"/>
        <v>3.749224234639371</v>
      </c>
      <c r="J41" s="88">
        <v>58912</v>
      </c>
      <c r="K41" s="88">
        <v>26089</v>
      </c>
      <c r="L41" s="94">
        <f t="shared" si="2"/>
        <v>-32823</v>
      </c>
      <c r="M41" s="99">
        <f t="shared" si="3"/>
        <v>-55.715304182509506</v>
      </c>
      <c r="N41" s="14"/>
      <c r="O41" s="6"/>
      <c r="P41" s="6"/>
    </row>
    <row r="42" spans="1:16" ht="18" customHeight="1">
      <c r="A42" s="88" t="s">
        <v>65</v>
      </c>
      <c r="B42" s="88">
        <v>882</v>
      </c>
      <c r="C42" s="88">
        <v>520</v>
      </c>
      <c r="D42" s="96">
        <f t="shared" si="4"/>
        <v>-362</v>
      </c>
      <c r="E42" s="96">
        <f t="shared" si="0"/>
        <v>-41.043083900226755</v>
      </c>
      <c r="F42" s="88">
        <v>601448001.9300001</v>
      </c>
      <c r="G42" s="88">
        <v>315079517.87</v>
      </c>
      <c r="H42" s="94">
        <f t="shared" si="1"/>
        <v>-286368484.06000006</v>
      </c>
      <c r="I42" s="99">
        <f t="shared" si="5"/>
        <v>-47.61317406343786</v>
      </c>
      <c r="J42" s="88">
        <v>24504</v>
      </c>
      <c r="K42" s="88">
        <v>15136</v>
      </c>
      <c r="L42" s="94">
        <f t="shared" si="2"/>
        <v>-9368</v>
      </c>
      <c r="M42" s="99">
        <f t="shared" si="3"/>
        <v>-38.23049298073784</v>
      </c>
      <c r="N42" s="14"/>
      <c r="O42" s="6"/>
      <c r="P42" s="6"/>
    </row>
    <row r="43" spans="1:16" ht="21" customHeight="1">
      <c r="A43" s="88" t="s">
        <v>25</v>
      </c>
      <c r="B43" s="88">
        <v>649</v>
      </c>
      <c r="C43" s="88">
        <v>504</v>
      </c>
      <c r="D43" s="96">
        <f t="shared" si="4"/>
        <v>-145</v>
      </c>
      <c r="E43" s="96">
        <f t="shared" si="0"/>
        <v>-22.342064714946073</v>
      </c>
      <c r="F43" s="88">
        <v>795118365.46</v>
      </c>
      <c r="G43" s="88">
        <v>640734923.89</v>
      </c>
      <c r="H43" s="94">
        <f t="shared" si="1"/>
        <v>-154383441.57000005</v>
      </c>
      <c r="I43" s="99">
        <f t="shared" si="5"/>
        <v>-19.416409968179334</v>
      </c>
      <c r="J43" s="88">
        <v>54136</v>
      </c>
      <c r="K43" s="88">
        <v>46107</v>
      </c>
      <c r="L43" s="94">
        <f t="shared" si="2"/>
        <v>-8029</v>
      </c>
      <c r="M43" s="99">
        <f t="shared" si="3"/>
        <v>-14.831165952416136</v>
      </c>
      <c r="N43" s="14"/>
      <c r="O43" s="6"/>
      <c r="P43" s="6"/>
    </row>
    <row r="44" spans="1:16" ht="18" customHeight="1">
      <c r="A44" s="88" t="s">
        <v>15</v>
      </c>
      <c r="B44" s="88">
        <v>1062</v>
      </c>
      <c r="C44" s="88">
        <v>992</v>
      </c>
      <c r="D44" s="96">
        <f t="shared" si="4"/>
        <v>-70</v>
      </c>
      <c r="E44" s="96">
        <f t="shared" si="0"/>
        <v>-6.591337099811676</v>
      </c>
      <c r="F44" s="88">
        <v>1699594223.42</v>
      </c>
      <c r="G44" s="88">
        <v>1234035566.15</v>
      </c>
      <c r="H44" s="94">
        <f t="shared" si="1"/>
        <v>-465558657.27</v>
      </c>
      <c r="I44" s="99">
        <f t="shared" si="5"/>
        <v>-27.392341704550034</v>
      </c>
      <c r="J44" s="88">
        <v>86691</v>
      </c>
      <c r="K44" s="88">
        <v>77114</v>
      </c>
      <c r="L44" s="94">
        <f t="shared" si="2"/>
        <v>-9577</v>
      </c>
      <c r="M44" s="99">
        <f t="shared" si="3"/>
        <v>-11.047282878268794</v>
      </c>
      <c r="N44" s="14"/>
      <c r="O44" s="6"/>
      <c r="P44" s="6"/>
    </row>
    <row r="45" spans="1:16" ht="24" customHeight="1">
      <c r="A45" s="90" t="s">
        <v>91</v>
      </c>
      <c r="B45" s="90">
        <f>+B7+B13+B20+B27+B33+B39</f>
        <v>29694</v>
      </c>
      <c r="C45" s="90">
        <f>+C7+C13+C20+C27+C33+C39</f>
        <v>27553</v>
      </c>
      <c r="D45" s="96">
        <f>C45-B45</f>
        <v>-2141</v>
      </c>
      <c r="E45" s="96">
        <f>D45/B45*100</f>
        <v>-7.210210817000068</v>
      </c>
      <c r="F45" s="90">
        <f>+F7+F13+F20+F27+F33+F39</f>
        <v>34741797747.04</v>
      </c>
      <c r="G45" s="90">
        <f>+G7+G13+G20+G27+G33+G39</f>
        <v>33718346534.31</v>
      </c>
      <c r="H45" s="100">
        <f>G45-F45</f>
        <v>-1023451212.7299995</v>
      </c>
      <c r="I45" s="96">
        <f>H45/F45*100</f>
        <v>-2.9458786795717775</v>
      </c>
      <c r="J45" s="90">
        <f>+J7+J13+J20+J27+J33+J39</f>
        <v>1584745</v>
      </c>
      <c r="K45" s="90">
        <f>+K7+K13+K20+K27+K33+K39</f>
        <v>1361380.199044586</v>
      </c>
      <c r="L45" s="100">
        <f>K45-J45</f>
        <v>-223364.80095541407</v>
      </c>
      <c r="M45" s="96">
        <f>L45/J45*100</f>
        <v>-14.094684063077281</v>
      </c>
      <c r="N45" s="14"/>
      <c r="O45" s="6"/>
      <c r="P45" s="6"/>
    </row>
    <row r="46" spans="1:15" ht="15.75">
      <c r="A46" s="71" t="s">
        <v>227</v>
      </c>
      <c r="B46" s="93"/>
      <c r="C46" s="101"/>
      <c r="D46" s="93"/>
      <c r="E46" s="93"/>
      <c r="F46" s="93"/>
      <c r="G46" s="101"/>
      <c r="H46" s="93"/>
      <c r="I46" s="93"/>
      <c r="J46" s="93"/>
      <c r="K46" s="102"/>
      <c r="L46" s="103"/>
      <c r="M46" s="93"/>
      <c r="O46" s="6"/>
    </row>
    <row r="47" spans="1:15" ht="16.5">
      <c r="A47" s="5"/>
      <c r="B47" s="26"/>
      <c r="C47" s="13"/>
      <c r="F47" s="13"/>
      <c r="G47" s="13"/>
      <c r="J47" s="27"/>
      <c r="K47" s="26"/>
      <c r="O47" s="6"/>
    </row>
    <row r="48" spans="2:15" ht="18.7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24"/>
      <c r="O48" s="6"/>
    </row>
    <row r="49" spans="2:15" ht="18.7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O49" s="6"/>
    </row>
    <row r="50" spans="2:26" ht="18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2:15" ht="18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O51" s="6"/>
    </row>
    <row r="52" ht="15">
      <c r="O52" s="6"/>
    </row>
    <row r="53" ht="15">
      <c r="O53" s="6"/>
    </row>
    <row r="54" ht="15">
      <c r="O54" s="6"/>
    </row>
    <row r="55" ht="15">
      <c r="O55" s="6"/>
    </row>
    <row r="56" ht="15">
      <c r="O56" s="6"/>
    </row>
    <row r="57" ht="15">
      <c r="O57" s="6"/>
    </row>
    <row r="58" ht="15">
      <c r="O58" s="6"/>
    </row>
    <row r="59" ht="15">
      <c r="O59" s="6"/>
    </row>
    <row r="60" ht="15">
      <c r="O60" s="6"/>
    </row>
    <row r="61" ht="15">
      <c r="O61" s="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7" r:id="rId1"/>
  <headerFooter alignWithMargins="0">
    <oddFooter>&amp;LPlaneación Estratégica - Sección de Estadística.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="70" zoomScaleNormal="70" zoomScalePageLayoutView="0" workbookViewId="0" topLeftCell="A1">
      <selection activeCell="O23" sqref="O23"/>
    </sheetView>
  </sheetViews>
  <sheetFormatPr defaultColWidth="11.421875" defaultRowHeight="12.75"/>
  <cols>
    <col min="1" max="1" width="29.57421875" style="4" customWidth="1"/>
    <col min="2" max="2" width="20.140625" style="4" bestFit="1" customWidth="1"/>
    <col min="3" max="3" width="22.8515625" style="4" bestFit="1" customWidth="1"/>
    <col min="4" max="4" width="19.8515625" style="4" bestFit="1" customWidth="1"/>
    <col min="5" max="5" width="17.57421875" style="4" bestFit="1" customWidth="1"/>
    <col min="6" max="6" width="19.28125" style="4" bestFit="1" customWidth="1"/>
    <col min="7" max="7" width="20.7109375" style="4" bestFit="1" customWidth="1"/>
    <col min="8" max="8" width="21.140625" style="4" bestFit="1" customWidth="1"/>
    <col min="9" max="9" width="14.57421875" style="4" bestFit="1" customWidth="1"/>
    <col min="10" max="10" width="14.8515625" style="4" bestFit="1" customWidth="1"/>
    <col min="11" max="11" width="5.140625" style="4" customWidth="1"/>
    <col min="12" max="12" width="4.421875" style="4" customWidth="1"/>
    <col min="13" max="13" width="11.421875" style="4" customWidth="1"/>
    <col min="14" max="16384" width="11.421875" style="4" customWidth="1"/>
  </cols>
  <sheetData>
    <row r="1" spans="1:9" s="28" customFormat="1" ht="25.5">
      <c r="A1" s="83" t="s">
        <v>104</v>
      </c>
      <c r="B1" s="83"/>
      <c r="C1" s="83"/>
      <c r="D1" s="83"/>
      <c r="E1" s="83"/>
      <c r="F1" s="83"/>
      <c r="G1" s="83"/>
      <c r="H1" s="83"/>
      <c r="I1" s="83"/>
    </row>
    <row r="2" spans="1:9" s="28" customFormat="1" ht="25.5">
      <c r="A2" s="83" t="s">
        <v>236</v>
      </c>
      <c r="B2" s="83"/>
      <c r="C2" s="83"/>
      <c r="D2" s="83"/>
      <c r="E2" s="83"/>
      <c r="F2" s="83"/>
      <c r="G2" s="83"/>
      <c r="H2" s="83"/>
      <c r="I2" s="83"/>
    </row>
    <row r="3" spans="1:9" s="28" customFormat="1" ht="25.5">
      <c r="A3" s="83" t="s">
        <v>76</v>
      </c>
      <c r="B3" s="83"/>
      <c r="C3" s="83"/>
      <c r="D3" s="83"/>
      <c r="E3" s="83"/>
      <c r="F3" s="83"/>
      <c r="G3" s="83"/>
      <c r="H3" s="83"/>
      <c r="I3" s="83"/>
    </row>
    <row r="4" spans="1:9" ht="16.5" customHeight="1">
      <c r="A4" s="84"/>
      <c r="B4" s="84"/>
      <c r="C4" s="84"/>
      <c r="D4" s="84"/>
      <c r="E4" s="84"/>
      <c r="F4" s="84"/>
      <c r="G4" s="84"/>
      <c r="H4" s="84"/>
      <c r="I4" s="84"/>
    </row>
    <row r="5" spans="1:9" ht="15.75">
      <c r="A5" s="84" t="s">
        <v>52</v>
      </c>
      <c r="B5" s="83" t="s">
        <v>0</v>
      </c>
      <c r="C5" s="83"/>
      <c r="D5" s="84" t="s">
        <v>0</v>
      </c>
      <c r="E5" s="84"/>
      <c r="F5" s="84" t="s">
        <v>0</v>
      </c>
      <c r="G5" s="84"/>
      <c r="H5" s="84" t="s">
        <v>0</v>
      </c>
      <c r="I5" s="84"/>
    </row>
    <row r="6" spans="1:11" ht="16.5" customHeight="1">
      <c r="A6" s="84" t="s">
        <v>37</v>
      </c>
      <c r="B6" s="83" t="s">
        <v>54</v>
      </c>
      <c r="C6" s="83"/>
      <c r="D6" s="83" t="s">
        <v>98</v>
      </c>
      <c r="E6" s="83"/>
      <c r="F6" s="83" t="s">
        <v>55</v>
      </c>
      <c r="G6" s="83"/>
      <c r="H6" s="83" t="s">
        <v>98</v>
      </c>
      <c r="I6" s="83"/>
      <c r="K6" s="29"/>
    </row>
    <row r="7" spans="1:9" ht="15.75">
      <c r="A7" s="84" t="s">
        <v>44</v>
      </c>
      <c r="B7" s="84">
        <v>2022</v>
      </c>
      <c r="C7" s="84">
        <v>2023</v>
      </c>
      <c r="D7" s="84" t="s">
        <v>102</v>
      </c>
      <c r="E7" s="84" t="s">
        <v>103</v>
      </c>
      <c r="F7" s="84">
        <v>2022</v>
      </c>
      <c r="G7" s="84">
        <v>2023</v>
      </c>
      <c r="H7" s="84" t="s">
        <v>102</v>
      </c>
      <c r="I7" s="84" t="s">
        <v>103</v>
      </c>
    </row>
    <row r="8" spans="1:10" ht="15.75">
      <c r="A8" s="88" t="s">
        <v>1</v>
      </c>
      <c r="B8" s="104">
        <f>SUM(B9:B13)</f>
        <v>6907681908.1</v>
      </c>
      <c r="C8" s="104">
        <f>SUM(C9:C13)</f>
        <v>6543403397.049999</v>
      </c>
      <c r="D8" s="105">
        <f>C8-B8</f>
        <v>-364278511.05000114</v>
      </c>
      <c r="E8" s="99">
        <f aca="true" t="shared" si="0" ref="E8:E45">D8/B8*100</f>
        <v>-5.273527587059927</v>
      </c>
      <c r="F8" s="104">
        <f>SUM(F9:F13)</f>
        <v>4616927139.980001</v>
      </c>
      <c r="G8" s="104">
        <f>SUM(G9:G13)</f>
        <v>4728205769.400001</v>
      </c>
      <c r="H8" s="105">
        <f aca="true" t="shared" si="1" ref="H8:H45">G8-F8</f>
        <v>111278629.41999912</v>
      </c>
      <c r="I8" s="106">
        <f aca="true" t="shared" si="2" ref="I8:I45">H8/F8*100</f>
        <v>2.410231438490518</v>
      </c>
      <c r="J8" s="30"/>
    </row>
    <row r="9" spans="1:10" ht="15.75">
      <c r="A9" s="88" t="s">
        <v>2</v>
      </c>
      <c r="B9" s="90">
        <v>2344527818.67</v>
      </c>
      <c r="C9" s="88">
        <v>2582838045.7899995</v>
      </c>
      <c r="D9" s="105">
        <f aca="true" t="shared" si="3" ref="D9:D45">C9-B9</f>
        <v>238310227.1199994</v>
      </c>
      <c r="E9" s="99">
        <f t="shared" si="0"/>
        <v>10.16452972842897</v>
      </c>
      <c r="F9" s="90">
        <v>1938820236.8900003</v>
      </c>
      <c r="G9" s="88">
        <v>2470115136.59</v>
      </c>
      <c r="H9" s="105">
        <f t="shared" si="1"/>
        <v>531294899.6999998</v>
      </c>
      <c r="I9" s="106">
        <f t="shared" si="2"/>
        <v>27.40299949376601</v>
      </c>
      <c r="J9" s="30"/>
    </row>
    <row r="10" spans="1:10" ht="15.75">
      <c r="A10" s="88" t="s">
        <v>49</v>
      </c>
      <c r="B10" s="90">
        <v>577030439.38</v>
      </c>
      <c r="C10" s="88">
        <v>472144592.4099999</v>
      </c>
      <c r="D10" s="105">
        <f t="shared" si="3"/>
        <v>-104885846.97000009</v>
      </c>
      <c r="E10" s="99">
        <f t="shared" si="0"/>
        <v>-18.176830858818548</v>
      </c>
      <c r="F10" s="90">
        <v>295484251.98</v>
      </c>
      <c r="G10" s="88">
        <v>301785406.90999997</v>
      </c>
      <c r="H10" s="105">
        <f t="shared" si="1"/>
        <v>6301154.929999948</v>
      </c>
      <c r="I10" s="106">
        <f t="shared" si="2"/>
        <v>2.1324841807225803</v>
      </c>
      <c r="J10" s="30"/>
    </row>
    <row r="11" spans="1:10" ht="15.75">
      <c r="A11" s="88" t="s">
        <v>5</v>
      </c>
      <c r="B11" s="90">
        <v>642847717.1400001</v>
      </c>
      <c r="C11" s="88">
        <v>674601636.2899998</v>
      </c>
      <c r="D11" s="105">
        <f t="shared" si="3"/>
        <v>31753919.149999738</v>
      </c>
      <c r="E11" s="99">
        <f t="shared" si="0"/>
        <v>4.939570959553448</v>
      </c>
      <c r="F11" s="90">
        <v>428197343.8</v>
      </c>
      <c r="G11" s="88">
        <v>453728389.2</v>
      </c>
      <c r="H11" s="105">
        <f t="shared" si="1"/>
        <v>25531045.399999976</v>
      </c>
      <c r="I11" s="106">
        <f t="shared" si="2"/>
        <v>5.96244833595345</v>
      </c>
      <c r="J11" s="30"/>
    </row>
    <row r="12" spans="1:10" ht="15.75">
      <c r="A12" s="88" t="s">
        <v>4</v>
      </c>
      <c r="B12" s="90">
        <v>956145067.2600001</v>
      </c>
      <c r="C12" s="88">
        <v>946064124.3400002</v>
      </c>
      <c r="D12" s="105">
        <f t="shared" si="3"/>
        <v>-10080942.919999957</v>
      </c>
      <c r="E12" s="99">
        <f t="shared" si="0"/>
        <v>-1.0543319486956775</v>
      </c>
      <c r="F12" s="90">
        <v>503226085.0900001</v>
      </c>
      <c r="G12" s="88">
        <v>610656094.6800001</v>
      </c>
      <c r="H12" s="105">
        <f t="shared" si="1"/>
        <v>107430009.58999997</v>
      </c>
      <c r="I12" s="106">
        <f t="shared" si="2"/>
        <v>21.348259315847372</v>
      </c>
      <c r="J12" s="30"/>
    </row>
    <row r="13" spans="1:10" ht="15.75">
      <c r="A13" s="88" t="s">
        <v>3</v>
      </c>
      <c r="B13" s="90">
        <v>2387130865.65</v>
      </c>
      <c r="C13" s="88">
        <v>1867754998.2199998</v>
      </c>
      <c r="D13" s="105">
        <f t="shared" si="3"/>
        <v>-519375867.4300003</v>
      </c>
      <c r="E13" s="99">
        <f t="shared" si="0"/>
        <v>-21.757326961149978</v>
      </c>
      <c r="F13" s="90">
        <v>1451199222.2200003</v>
      </c>
      <c r="G13" s="88">
        <v>891920742.0200001</v>
      </c>
      <c r="H13" s="105">
        <f t="shared" si="1"/>
        <v>-559278480.2000002</v>
      </c>
      <c r="I13" s="106">
        <f t="shared" si="2"/>
        <v>-38.53905595018395</v>
      </c>
      <c r="J13" s="30"/>
    </row>
    <row r="14" spans="1:10" ht="15.75">
      <c r="A14" s="88" t="s">
        <v>6</v>
      </c>
      <c r="B14" s="104">
        <f>SUM(B15:B20)</f>
        <v>4705865941.34</v>
      </c>
      <c r="C14" s="104">
        <f>SUM(C15:C20)</f>
        <v>4843268139.390001</v>
      </c>
      <c r="D14" s="105">
        <f t="shared" si="3"/>
        <v>137402198.05000114</v>
      </c>
      <c r="E14" s="99">
        <f t="shared" si="0"/>
        <v>2.9198068912875943</v>
      </c>
      <c r="F14" s="104">
        <f>SUM(F15:F20)</f>
        <v>3326015134.16</v>
      </c>
      <c r="G14" s="104">
        <f>SUM(G15:G20)</f>
        <v>2950759361.5899997</v>
      </c>
      <c r="H14" s="105">
        <f t="shared" si="1"/>
        <v>-375255772.5700002</v>
      </c>
      <c r="I14" s="106">
        <f t="shared" si="2"/>
        <v>-11.282443327329378</v>
      </c>
      <c r="J14" s="30"/>
    </row>
    <row r="15" spans="1:10" ht="15.75">
      <c r="A15" s="88" t="s">
        <v>9</v>
      </c>
      <c r="B15" s="90">
        <v>1039412373.88</v>
      </c>
      <c r="C15" s="88">
        <v>865645018.7800001</v>
      </c>
      <c r="D15" s="105">
        <f t="shared" si="3"/>
        <v>-173767355.0999999</v>
      </c>
      <c r="E15" s="99">
        <f t="shared" si="0"/>
        <v>-16.71784553144653</v>
      </c>
      <c r="F15" s="90">
        <v>934708981.5</v>
      </c>
      <c r="G15" s="88">
        <v>784238455.04</v>
      </c>
      <c r="H15" s="105">
        <f t="shared" si="1"/>
        <v>-150470526.46000004</v>
      </c>
      <c r="I15" s="106">
        <f t="shared" si="2"/>
        <v>-16.098114968204147</v>
      </c>
      <c r="J15" s="30"/>
    </row>
    <row r="16" spans="1:10" ht="15.75">
      <c r="A16" s="88" t="s">
        <v>34</v>
      </c>
      <c r="B16" s="90">
        <v>1095630973.02</v>
      </c>
      <c r="C16" s="88">
        <v>1242902645.73</v>
      </c>
      <c r="D16" s="105">
        <f t="shared" si="3"/>
        <v>147271672.71000004</v>
      </c>
      <c r="E16" s="99">
        <f t="shared" si="0"/>
        <v>13.441722289400055</v>
      </c>
      <c r="F16" s="90">
        <v>761526724.1700001</v>
      </c>
      <c r="G16" s="88">
        <v>774473020.53</v>
      </c>
      <c r="H16" s="105">
        <f t="shared" si="1"/>
        <v>12946296.359999895</v>
      </c>
      <c r="I16" s="106">
        <f>H16/F16*100</f>
        <v>1.7000449162319637</v>
      </c>
      <c r="J16" s="30"/>
    </row>
    <row r="17" spans="1:10" ht="15.75">
      <c r="A17" s="88" t="s">
        <v>11</v>
      </c>
      <c r="B17" s="90">
        <v>362305126.20000005</v>
      </c>
      <c r="C17" s="88">
        <v>357960120.72</v>
      </c>
      <c r="D17" s="105">
        <f t="shared" si="3"/>
        <v>-4345005.480000019</v>
      </c>
      <c r="E17" s="99">
        <f t="shared" si="0"/>
        <v>-1.1992669067567885</v>
      </c>
      <c r="F17" s="90">
        <v>204035832.9</v>
      </c>
      <c r="G17" s="88">
        <v>208694562.84</v>
      </c>
      <c r="H17" s="105">
        <f t="shared" si="1"/>
        <v>4658729.939999998</v>
      </c>
      <c r="I17" s="106">
        <f>H17/F17*100</f>
        <v>2.2832900837978234</v>
      </c>
      <c r="J17" s="30"/>
    </row>
    <row r="18" spans="1:10" ht="15.75">
      <c r="A18" s="88" t="s">
        <v>10</v>
      </c>
      <c r="B18" s="90">
        <v>366396643.77000004</v>
      </c>
      <c r="C18" s="88">
        <v>546726272.1500001</v>
      </c>
      <c r="D18" s="105">
        <f t="shared" si="3"/>
        <v>180329628.38000005</v>
      </c>
      <c r="E18" s="99">
        <f t="shared" si="0"/>
        <v>49.217052461102575</v>
      </c>
      <c r="F18" s="90">
        <v>275730579.31</v>
      </c>
      <c r="G18" s="88">
        <v>186192087.59</v>
      </c>
      <c r="H18" s="105">
        <f t="shared" si="1"/>
        <v>-89538491.72</v>
      </c>
      <c r="I18" s="106">
        <f t="shared" si="2"/>
        <v>-32.47318159054572</v>
      </c>
      <c r="J18" s="30"/>
    </row>
    <row r="19" spans="1:10" ht="15.75">
      <c r="A19" s="88" t="s">
        <v>89</v>
      </c>
      <c r="B19" s="90">
        <v>1528971429.24</v>
      </c>
      <c r="C19" s="88">
        <v>1508368174.9899998</v>
      </c>
      <c r="D19" s="105">
        <f t="shared" si="3"/>
        <v>-20603254.25000024</v>
      </c>
      <c r="E19" s="99">
        <f t="shared" si="0"/>
        <v>-1.347523822615928</v>
      </c>
      <c r="F19" s="90">
        <v>1016819713.3499999</v>
      </c>
      <c r="G19" s="88">
        <v>818944729.0899999</v>
      </c>
      <c r="H19" s="105">
        <f t="shared" si="1"/>
        <v>-197874984.26</v>
      </c>
      <c r="I19" s="106">
        <f t="shared" si="2"/>
        <v>-19.460183714189004</v>
      </c>
      <c r="J19" s="30"/>
    </row>
    <row r="20" spans="1:10" ht="15.75">
      <c r="A20" s="88" t="s">
        <v>12</v>
      </c>
      <c r="B20" s="90">
        <v>313149395.23</v>
      </c>
      <c r="C20" s="88">
        <v>321665907.02</v>
      </c>
      <c r="D20" s="105">
        <f t="shared" si="3"/>
        <v>8516511.789999962</v>
      </c>
      <c r="E20" s="99">
        <f t="shared" si="0"/>
        <v>2.719632201028141</v>
      </c>
      <c r="F20" s="90">
        <v>133193302.93</v>
      </c>
      <c r="G20" s="88">
        <v>178216506.5</v>
      </c>
      <c r="H20" s="105">
        <f t="shared" si="1"/>
        <v>45023203.56999999</v>
      </c>
      <c r="I20" s="106">
        <f t="shared" si="2"/>
        <v>33.80290343401276</v>
      </c>
      <c r="J20" s="30"/>
    </row>
    <row r="21" spans="1:10" ht="15.75">
      <c r="A21" s="88" t="s">
        <v>13</v>
      </c>
      <c r="B21" s="104">
        <f>SUM(B22:B27)</f>
        <v>5267730255.950001</v>
      </c>
      <c r="C21" s="104">
        <f>SUM(C22:C27)</f>
        <v>6042748674.73</v>
      </c>
      <c r="D21" s="105">
        <f t="shared" si="3"/>
        <v>775018418.7799988</v>
      </c>
      <c r="E21" s="99">
        <f t="shared" si="0"/>
        <v>14.712568433142545</v>
      </c>
      <c r="F21" s="104">
        <f>SUM(F22:F27)</f>
        <v>3257657801.4400005</v>
      </c>
      <c r="G21" s="104">
        <f>SUM(G22:G27)</f>
        <v>5050450650.24</v>
      </c>
      <c r="H21" s="105">
        <f t="shared" si="1"/>
        <v>1792792848.7999992</v>
      </c>
      <c r="I21" s="106">
        <f t="shared" si="2"/>
        <v>55.03318513097113</v>
      </c>
      <c r="J21" s="30"/>
    </row>
    <row r="22" spans="1:10" ht="15.75">
      <c r="A22" s="88" t="s">
        <v>19</v>
      </c>
      <c r="B22" s="90">
        <v>1101019608.3400002</v>
      </c>
      <c r="C22" s="88">
        <v>1194739370.46</v>
      </c>
      <c r="D22" s="105">
        <f t="shared" si="3"/>
        <v>93719762.11999989</v>
      </c>
      <c r="E22" s="99">
        <f t="shared" si="0"/>
        <v>8.512088377908231</v>
      </c>
      <c r="F22" s="90">
        <v>544020487.37</v>
      </c>
      <c r="G22" s="88">
        <v>877380892.24</v>
      </c>
      <c r="H22" s="105">
        <f t="shared" si="1"/>
        <v>333360404.87</v>
      </c>
      <c r="I22" s="106">
        <f t="shared" si="2"/>
        <v>61.27717845362586</v>
      </c>
      <c r="J22" s="30"/>
    </row>
    <row r="23" spans="1:10" ht="15.75">
      <c r="A23" s="88" t="s">
        <v>17</v>
      </c>
      <c r="B23" s="90">
        <v>849704608.4100001</v>
      </c>
      <c r="C23" s="88">
        <v>1290017793.99</v>
      </c>
      <c r="D23" s="105">
        <f t="shared" si="3"/>
        <v>440313185.5799999</v>
      </c>
      <c r="E23" s="99">
        <f t="shared" si="0"/>
        <v>51.819559553046425</v>
      </c>
      <c r="F23" s="90">
        <v>621319660.07</v>
      </c>
      <c r="G23" s="88">
        <v>1019918321.4799998</v>
      </c>
      <c r="H23" s="105">
        <f t="shared" si="1"/>
        <v>398598661.4099997</v>
      </c>
      <c r="I23" s="106">
        <f t="shared" si="2"/>
        <v>64.15355686074575</v>
      </c>
      <c r="J23" s="30"/>
    </row>
    <row r="24" spans="1:10" ht="15.75">
      <c r="A24" s="88" t="s">
        <v>18</v>
      </c>
      <c r="B24" s="90">
        <v>262012450.68</v>
      </c>
      <c r="C24" s="88">
        <v>263215717.64</v>
      </c>
      <c r="D24" s="105">
        <f t="shared" si="3"/>
        <v>1203266.9599999785</v>
      </c>
      <c r="E24" s="99">
        <f t="shared" si="0"/>
        <v>0.45924037459942985</v>
      </c>
      <c r="F24" s="90">
        <v>141568902.5</v>
      </c>
      <c r="G24" s="88">
        <v>164540689.05000004</v>
      </c>
      <c r="H24" s="105">
        <f t="shared" si="1"/>
        <v>22971786.55000004</v>
      </c>
      <c r="I24" s="106">
        <f t="shared" si="2"/>
        <v>16.226576701758383</v>
      </c>
      <c r="J24" s="30"/>
    </row>
    <row r="25" spans="1:10" ht="15.75">
      <c r="A25" s="88" t="s">
        <v>64</v>
      </c>
      <c r="B25" s="90">
        <v>538315588.6800001</v>
      </c>
      <c r="C25" s="88">
        <v>516742551.79</v>
      </c>
      <c r="D25" s="105">
        <f t="shared" si="3"/>
        <v>-21573036.890000045</v>
      </c>
      <c r="E25" s="99">
        <f t="shared" si="0"/>
        <v>-4.007507369961019</v>
      </c>
      <c r="F25" s="90">
        <v>252587642.21000004</v>
      </c>
      <c r="G25" s="88">
        <v>402413185.8000001</v>
      </c>
      <c r="H25" s="105">
        <f t="shared" si="1"/>
        <v>149825543.59000003</v>
      </c>
      <c r="I25" s="106">
        <f t="shared" si="2"/>
        <v>59.3162603994046</v>
      </c>
      <c r="J25" s="30"/>
    </row>
    <row r="26" spans="1:10" ht="15.75">
      <c r="A26" s="88" t="s">
        <v>16</v>
      </c>
      <c r="B26" s="90">
        <v>757728440.6700001</v>
      </c>
      <c r="C26" s="88">
        <v>660446657.62</v>
      </c>
      <c r="D26" s="105">
        <f t="shared" si="3"/>
        <v>-97281783.05000007</v>
      </c>
      <c r="E26" s="99">
        <f t="shared" si="0"/>
        <v>-12.838607847948982</v>
      </c>
      <c r="F26" s="90">
        <v>495771049</v>
      </c>
      <c r="G26" s="88">
        <v>586121275.5</v>
      </c>
      <c r="H26" s="105">
        <f t="shared" si="1"/>
        <v>90350226.5</v>
      </c>
      <c r="I26" s="106">
        <f t="shared" si="2"/>
        <v>18.224183659421385</v>
      </c>
      <c r="J26" s="30"/>
    </row>
    <row r="27" spans="1:10" ht="15.75">
      <c r="A27" s="88" t="s">
        <v>14</v>
      </c>
      <c r="B27" s="90">
        <v>1758949559.1699998</v>
      </c>
      <c r="C27" s="88">
        <v>2117586583.23</v>
      </c>
      <c r="D27" s="105">
        <f t="shared" si="3"/>
        <v>358637024.0600002</v>
      </c>
      <c r="E27" s="99">
        <f t="shared" si="0"/>
        <v>20.389272801502685</v>
      </c>
      <c r="F27" s="90">
        <v>1202390060.2900002</v>
      </c>
      <c r="G27" s="88">
        <v>2000076286.17</v>
      </c>
      <c r="H27" s="105">
        <f t="shared" si="1"/>
        <v>797686225.8799999</v>
      </c>
      <c r="I27" s="106">
        <f t="shared" si="2"/>
        <v>66.34171823473065</v>
      </c>
      <c r="J27" s="30"/>
    </row>
    <row r="28" spans="1:10" ht="15.75">
      <c r="A28" s="88" t="s">
        <v>21</v>
      </c>
      <c r="B28" s="104">
        <f>SUM(B29:B33)</f>
        <v>8476927174.75</v>
      </c>
      <c r="C28" s="104">
        <f>SUM(C29:C33)</f>
        <v>8004829172.450001</v>
      </c>
      <c r="D28" s="105">
        <f t="shared" si="3"/>
        <v>-472098002.29999924</v>
      </c>
      <c r="E28" s="99">
        <f t="shared" si="0"/>
        <v>-5.569211491001423</v>
      </c>
      <c r="F28" s="104">
        <f>SUM(F29:F33)</f>
        <v>5669572228.78</v>
      </c>
      <c r="G28" s="104">
        <f>SUM(G29:G33)</f>
        <v>7416965841.47</v>
      </c>
      <c r="H28" s="105">
        <f t="shared" si="1"/>
        <v>1747393612.6900005</v>
      </c>
      <c r="I28" s="106">
        <f t="shared" si="2"/>
        <v>30.820554746967417</v>
      </c>
      <c r="J28" s="30"/>
    </row>
    <row r="29" spans="1:10" ht="15.75">
      <c r="A29" s="88" t="s">
        <v>27</v>
      </c>
      <c r="B29" s="90">
        <v>1708305940.55</v>
      </c>
      <c r="C29" s="88">
        <v>1913922701.34</v>
      </c>
      <c r="D29" s="105">
        <f t="shared" si="3"/>
        <v>205616760.78999996</v>
      </c>
      <c r="E29" s="99">
        <f t="shared" si="0"/>
        <v>12.036296070234371</v>
      </c>
      <c r="F29" s="90">
        <v>1581565216.4999998</v>
      </c>
      <c r="G29" s="88">
        <v>1602794943.6100001</v>
      </c>
      <c r="H29" s="105">
        <f t="shared" si="1"/>
        <v>21229727.110000372</v>
      </c>
      <c r="I29" s="106">
        <f t="shared" si="2"/>
        <v>1.342323850355138</v>
      </c>
      <c r="J29" s="30"/>
    </row>
    <row r="30" spans="1:10" ht="15.75">
      <c r="A30" s="88" t="s">
        <v>26</v>
      </c>
      <c r="B30" s="90">
        <v>926025975.8299999</v>
      </c>
      <c r="C30" s="88">
        <v>1023769718.43</v>
      </c>
      <c r="D30" s="105">
        <f t="shared" si="3"/>
        <v>97743742.60000002</v>
      </c>
      <c r="E30" s="99">
        <f t="shared" si="0"/>
        <v>10.555183672077018</v>
      </c>
      <c r="F30" s="90">
        <v>886208626.38</v>
      </c>
      <c r="G30" s="88">
        <v>931491275.5599998</v>
      </c>
      <c r="H30" s="105">
        <f t="shared" si="1"/>
        <v>45282649.17999983</v>
      </c>
      <c r="I30" s="106">
        <f t="shared" si="2"/>
        <v>5.109705303250225</v>
      </c>
      <c r="J30" s="30"/>
    </row>
    <row r="31" spans="1:10" ht="15.75">
      <c r="A31" s="88" t="s">
        <v>31</v>
      </c>
      <c r="B31" s="90">
        <v>196820735</v>
      </c>
      <c r="C31" s="88">
        <v>323291295.78000003</v>
      </c>
      <c r="D31" s="105">
        <f t="shared" si="3"/>
        <v>126470560.78000003</v>
      </c>
      <c r="E31" s="99">
        <f t="shared" si="0"/>
        <v>64.25672619299996</v>
      </c>
      <c r="F31" s="90">
        <v>186634595.60000002</v>
      </c>
      <c r="G31" s="88">
        <v>224108312.45</v>
      </c>
      <c r="H31" s="105">
        <f t="shared" si="1"/>
        <v>37473716.849999964</v>
      </c>
      <c r="I31" s="106">
        <f t="shared" si="2"/>
        <v>20.078655154757364</v>
      </c>
      <c r="J31" s="30"/>
    </row>
    <row r="32" spans="1:10" ht="15.75">
      <c r="A32" s="88" t="s">
        <v>24</v>
      </c>
      <c r="B32" s="90">
        <v>1859910159.43</v>
      </c>
      <c r="C32" s="88">
        <v>1691668178.88</v>
      </c>
      <c r="D32" s="105">
        <f t="shared" si="3"/>
        <v>-168241980.54999995</v>
      </c>
      <c r="E32" s="99">
        <f t="shared" si="0"/>
        <v>-9.04570469154061</v>
      </c>
      <c r="F32" s="90">
        <v>914978364.1400001</v>
      </c>
      <c r="G32" s="88">
        <v>1190264930.83</v>
      </c>
      <c r="H32" s="105">
        <f t="shared" si="1"/>
        <v>275286566.6899998</v>
      </c>
      <c r="I32" s="106">
        <f t="shared" si="2"/>
        <v>30.086674994631725</v>
      </c>
      <c r="J32" s="30"/>
    </row>
    <row r="33" spans="1:10" ht="15.75">
      <c r="A33" s="88" t="s">
        <v>22</v>
      </c>
      <c r="B33" s="90">
        <v>3785864363.94</v>
      </c>
      <c r="C33" s="88">
        <v>3052177278.02</v>
      </c>
      <c r="D33" s="105">
        <f t="shared" si="3"/>
        <v>-733687085.9200001</v>
      </c>
      <c r="E33" s="99">
        <f t="shared" si="0"/>
        <v>-19.379645317151354</v>
      </c>
      <c r="F33" s="90">
        <v>2100185426.1599998</v>
      </c>
      <c r="G33" s="88">
        <v>3468306379.0200005</v>
      </c>
      <c r="H33" s="105">
        <f t="shared" si="1"/>
        <v>1368120952.8600006</v>
      </c>
      <c r="I33" s="106">
        <f t="shared" si="2"/>
        <v>65.1428648070131</v>
      </c>
      <c r="J33" s="30"/>
    </row>
    <row r="34" spans="1:10" ht="15.75">
      <c r="A34" s="88" t="s">
        <v>28</v>
      </c>
      <c r="B34" s="104">
        <f>SUM(B35:B39)</f>
        <v>3252301518.27</v>
      </c>
      <c r="C34" s="104">
        <f>SUM(C35:C39)</f>
        <v>3805858435.8</v>
      </c>
      <c r="D34" s="105">
        <f t="shared" si="3"/>
        <v>553556917.5300002</v>
      </c>
      <c r="E34" s="99">
        <f t="shared" si="0"/>
        <v>17.020467334297294</v>
      </c>
      <c r="F34" s="104">
        <f>SUM(F35:F39)</f>
        <v>2970310373.39</v>
      </c>
      <c r="G34" s="104">
        <f>SUM(G35:G39)</f>
        <v>3057789204.55</v>
      </c>
      <c r="H34" s="105">
        <f t="shared" si="1"/>
        <v>87478831.16000032</v>
      </c>
      <c r="I34" s="106">
        <f t="shared" si="2"/>
        <v>2.945107418527485</v>
      </c>
      <c r="J34" s="30"/>
    </row>
    <row r="35" spans="1:10" ht="15.75">
      <c r="A35" s="88" t="s">
        <v>29</v>
      </c>
      <c r="B35" s="90">
        <v>456264624.29999995</v>
      </c>
      <c r="C35" s="88">
        <v>387030435.58000004</v>
      </c>
      <c r="D35" s="105">
        <f t="shared" si="3"/>
        <v>-69234188.71999991</v>
      </c>
      <c r="E35" s="99">
        <f t="shared" si="0"/>
        <v>-15.174130325404656</v>
      </c>
      <c r="F35" s="90">
        <v>406754450.7</v>
      </c>
      <c r="G35" s="88">
        <v>313722923.19</v>
      </c>
      <c r="H35" s="105">
        <f t="shared" si="1"/>
        <v>-93031527.50999999</v>
      </c>
      <c r="I35" s="106">
        <f t="shared" si="2"/>
        <v>-22.87166799278983</v>
      </c>
      <c r="J35" s="30"/>
    </row>
    <row r="36" spans="1:10" ht="15.75">
      <c r="A36" s="88" t="s">
        <v>50</v>
      </c>
      <c r="B36" s="90">
        <v>696773823.12</v>
      </c>
      <c r="C36" s="88">
        <v>868971421.4600002</v>
      </c>
      <c r="D36" s="105">
        <f t="shared" si="3"/>
        <v>172197598.34000015</v>
      </c>
      <c r="E36" s="99">
        <f t="shared" si="0"/>
        <v>24.713557344754594</v>
      </c>
      <c r="F36" s="90">
        <v>631428906.7900001</v>
      </c>
      <c r="G36" s="88">
        <v>567351919.43</v>
      </c>
      <c r="H36" s="105">
        <f t="shared" si="1"/>
        <v>-64076987.36000013</v>
      </c>
      <c r="I36" s="106">
        <f t="shared" si="2"/>
        <v>-10.147933784936898</v>
      </c>
      <c r="J36" s="30"/>
    </row>
    <row r="37" spans="1:10" ht="15.75">
      <c r="A37" s="88" t="s">
        <v>32</v>
      </c>
      <c r="B37" s="90">
        <v>566004686.31</v>
      </c>
      <c r="C37" s="88">
        <v>616508601.54</v>
      </c>
      <c r="D37" s="105">
        <f t="shared" si="3"/>
        <v>50503915.23000002</v>
      </c>
      <c r="E37" s="99">
        <f t="shared" si="0"/>
        <v>8.922879342087125</v>
      </c>
      <c r="F37" s="90">
        <v>554153394.32</v>
      </c>
      <c r="G37" s="88">
        <v>561501135.84</v>
      </c>
      <c r="H37" s="105">
        <f t="shared" si="1"/>
        <v>7347741.519999981</v>
      </c>
      <c r="I37" s="106">
        <f t="shared" si="2"/>
        <v>1.3259400006051343</v>
      </c>
      <c r="J37" s="30"/>
    </row>
    <row r="38" spans="1:10" ht="15.75">
      <c r="A38" s="88" t="s">
        <v>90</v>
      </c>
      <c r="B38" s="90">
        <v>1049286700.81</v>
      </c>
      <c r="C38" s="88">
        <v>1551206099.39</v>
      </c>
      <c r="D38" s="105">
        <f t="shared" si="3"/>
        <v>501919398.58000016</v>
      </c>
      <c r="E38" s="99">
        <f t="shared" si="0"/>
        <v>47.834342910525976</v>
      </c>
      <c r="F38" s="90">
        <v>1013086974.6800001</v>
      </c>
      <c r="G38" s="88">
        <v>1306227644.81</v>
      </c>
      <c r="H38" s="105">
        <f t="shared" si="1"/>
        <v>293140670.1299999</v>
      </c>
      <c r="I38" s="106">
        <f t="shared" si="2"/>
        <v>28.93539029288113</v>
      </c>
      <c r="J38" s="30"/>
    </row>
    <row r="39" spans="1:10" ht="15.75">
      <c r="A39" s="88" t="s">
        <v>30</v>
      </c>
      <c r="B39" s="90">
        <v>483971683.73</v>
      </c>
      <c r="C39" s="88">
        <v>382141877.83000004</v>
      </c>
      <c r="D39" s="105">
        <f t="shared" si="3"/>
        <v>-101829805.89999998</v>
      </c>
      <c r="E39" s="99">
        <f t="shared" si="0"/>
        <v>-21.040447059875756</v>
      </c>
      <c r="F39" s="90">
        <v>364886646.8999999</v>
      </c>
      <c r="G39" s="88">
        <v>308985581.28</v>
      </c>
      <c r="H39" s="105">
        <f t="shared" si="1"/>
        <v>-55901065.619999945</v>
      </c>
      <c r="I39" s="106">
        <f t="shared" si="2"/>
        <v>-15.320118205180602</v>
      </c>
      <c r="J39" s="30"/>
    </row>
    <row r="40" spans="1:10" ht="15.75">
      <c r="A40" s="88" t="s">
        <v>47</v>
      </c>
      <c r="B40" s="104">
        <f>SUM(B41:B45)</f>
        <v>4543165076.96</v>
      </c>
      <c r="C40" s="104">
        <f>SUM(C41:C45)</f>
        <v>3950509433.52</v>
      </c>
      <c r="D40" s="105">
        <f t="shared" si="3"/>
        <v>-592655643.44</v>
      </c>
      <c r="E40" s="99">
        <f t="shared" si="0"/>
        <v>-13.044994698642293</v>
      </c>
      <c r="F40" s="104">
        <f>SUM(F41:F45)</f>
        <v>3465230202.41</v>
      </c>
      <c r="G40" s="104">
        <f>SUM(G41:G45)</f>
        <v>3945057251.9</v>
      </c>
      <c r="H40" s="105">
        <f t="shared" si="1"/>
        <v>479827049.49000025</v>
      </c>
      <c r="I40" s="106">
        <f t="shared" si="2"/>
        <v>13.846902556611965</v>
      </c>
      <c r="J40" s="30"/>
    </row>
    <row r="41" spans="1:10" ht="15.75">
      <c r="A41" s="88" t="s">
        <v>8</v>
      </c>
      <c r="B41" s="90">
        <v>861105375.91</v>
      </c>
      <c r="C41" s="88">
        <v>1143962345.67</v>
      </c>
      <c r="D41" s="105">
        <f t="shared" si="3"/>
        <v>282856969.7600001</v>
      </c>
      <c r="E41" s="99">
        <f t="shared" si="0"/>
        <v>32.84812494186117</v>
      </c>
      <c r="F41" s="90">
        <v>626641100.7700001</v>
      </c>
      <c r="G41" s="88">
        <v>952900430.74</v>
      </c>
      <c r="H41" s="105">
        <f t="shared" si="1"/>
        <v>326259329.9699999</v>
      </c>
      <c r="I41" s="106">
        <f t="shared" si="2"/>
        <v>52.06478310616731</v>
      </c>
      <c r="J41" s="30"/>
    </row>
    <row r="42" spans="1:10" ht="15.75">
      <c r="A42" s="88" t="s">
        <v>23</v>
      </c>
      <c r="B42" s="90">
        <v>737558160.26</v>
      </c>
      <c r="C42" s="88">
        <v>754437750.1400001</v>
      </c>
      <c r="D42" s="105">
        <f t="shared" si="3"/>
        <v>16879589.880000114</v>
      </c>
      <c r="E42" s="99">
        <f t="shared" si="0"/>
        <v>2.2885774694770937</v>
      </c>
      <c r="F42" s="90">
        <v>436858989.53999996</v>
      </c>
      <c r="G42" s="88">
        <v>614849524.4</v>
      </c>
      <c r="H42" s="105">
        <f t="shared" si="1"/>
        <v>177990534.86</v>
      </c>
      <c r="I42" s="106">
        <f t="shared" si="2"/>
        <v>40.74324647580652</v>
      </c>
      <c r="J42" s="30"/>
    </row>
    <row r="43" spans="1:10" ht="15.75">
      <c r="A43" s="88" t="s">
        <v>65</v>
      </c>
      <c r="B43" s="90">
        <v>593377457.96</v>
      </c>
      <c r="C43" s="88">
        <v>317542202.28000003</v>
      </c>
      <c r="D43" s="105">
        <f t="shared" si="3"/>
        <v>-275835255.68</v>
      </c>
      <c r="E43" s="99">
        <f t="shared" si="0"/>
        <v>-46.485631022841154</v>
      </c>
      <c r="F43" s="90">
        <v>454968641.32000005</v>
      </c>
      <c r="G43" s="88">
        <v>288920084.64</v>
      </c>
      <c r="H43" s="105">
        <f t="shared" si="1"/>
        <v>-166048556.68000007</v>
      </c>
      <c r="I43" s="106">
        <f t="shared" si="2"/>
        <v>-36.49670364055061</v>
      </c>
      <c r="J43" s="30"/>
    </row>
    <row r="44" spans="1:10" ht="15.75">
      <c r="A44" s="88" t="s">
        <v>25</v>
      </c>
      <c r="B44" s="90">
        <v>762983276.85</v>
      </c>
      <c r="C44" s="88">
        <v>601260445.21</v>
      </c>
      <c r="D44" s="105">
        <f t="shared" si="3"/>
        <v>-161722831.64</v>
      </c>
      <c r="E44" s="99">
        <f t="shared" si="0"/>
        <v>-21.196117470317</v>
      </c>
      <c r="F44" s="90">
        <v>654118514.55</v>
      </c>
      <c r="G44" s="88">
        <v>598889327.09</v>
      </c>
      <c r="H44" s="105">
        <f t="shared" si="1"/>
        <v>-55229187.45999992</v>
      </c>
      <c r="I44" s="106">
        <f t="shared" si="2"/>
        <v>-8.44329983504515</v>
      </c>
      <c r="J44" s="30"/>
    </row>
    <row r="45" spans="1:10" ht="15.75">
      <c r="A45" s="88" t="s">
        <v>15</v>
      </c>
      <c r="B45" s="90">
        <v>1588140805.98</v>
      </c>
      <c r="C45" s="88">
        <v>1133306690.2199998</v>
      </c>
      <c r="D45" s="105">
        <f t="shared" si="3"/>
        <v>-454834115.7600002</v>
      </c>
      <c r="E45" s="99">
        <f t="shared" si="0"/>
        <v>-28.639407415725586</v>
      </c>
      <c r="F45" s="90">
        <v>1292642956.2299998</v>
      </c>
      <c r="G45" s="88">
        <v>1489497885.0300002</v>
      </c>
      <c r="H45" s="105">
        <f t="shared" si="1"/>
        <v>196854928.80000043</v>
      </c>
      <c r="I45" s="106">
        <f t="shared" si="2"/>
        <v>15.22887103907864</v>
      </c>
      <c r="J45" s="30"/>
    </row>
    <row r="46" spans="1:10" ht="21.75" customHeight="1">
      <c r="A46" s="90" t="s">
        <v>91</v>
      </c>
      <c r="B46" s="88">
        <f>+B8+B14+B21+B28+B34+B40</f>
        <v>33153671875.37</v>
      </c>
      <c r="C46" s="88">
        <f>+C8+C14+C21+C28+C34+C40</f>
        <v>33190617252.94</v>
      </c>
      <c r="D46" s="105">
        <f>C46-B46</f>
        <v>36945377.569999695</v>
      </c>
      <c r="E46" s="99">
        <f>D46/B46*100</f>
        <v>0.11143675943009669</v>
      </c>
      <c r="F46" s="88">
        <f>+F8+F14+F21+F28+F34+F40</f>
        <v>23305712880.16</v>
      </c>
      <c r="G46" s="88">
        <f>+G8+G14+G21+G28+G34+G40</f>
        <v>27149228079.15</v>
      </c>
      <c r="H46" s="105">
        <f>G46-F46</f>
        <v>3843515198.9900017</v>
      </c>
      <c r="I46" s="106">
        <f>H46/F46*100</f>
        <v>16.491729812143877</v>
      </c>
      <c r="J46" s="30"/>
    </row>
    <row r="47" spans="1:10" ht="15.75">
      <c r="A47" s="84"/>
      <c r="B47" s="88"/>
      <c r="C47" s="88"/>
      <c r="D47" s="88"/>
      <c r="E47" s="107"/>
      <c r="F47" s="88"/>
      <c r="G47" s="88"/>
      <c r="H47" s="88"/>
      <c r="I47" s="88"/>
      <c r="J47" s="30"/>
    </row>
    <row r="48" spans="1:11" ht="18.75">
      <c r="A48" s="93"/>
      <c r="B48" s="88"/>
      <c r="C48" s="88"/>
      <c r="D48" s="88"/>
      <c r="E48" s="88"/>
      <c r="F48" s="88"/>
      <c r="G48" s="88"/>
      <c r="H48" s="88"/>
      <c r="I48" s="88"/>
      <c r="J48" s="23"/>
      <c r="K48" s="23"/>
    </row>
    <row r="49" spans="1:11" ht="18.75">
      <c r="A49" s="93"/>
      <c r="B49" s="88"/>
      <c r="C49" s="88"/>
      <c r="D49" s="88"/>
      <c r="E49" s="88"/>
      <c r="F49" s="88"/>
      <c r="G49" s="88"/>
      <c r="H49" s="88"/>
      <c r="I49" s="88"/>
      <c r="J49" s="23"/>
      <c r="K49" s="23"/>
    </row>
    <row r="50" spans="2:11" ht="18.75"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2:9" ht="18.75">
      <c r="B51" s="23"/>
      <c r="C51" s="23"/>
      <c r="D51" s="23"/>
      <c r="E51" s="23"/>
      <c r="F51" s="23"/>
      <c r="G51" s="23"/>
      <c r="H51" s="23"/>
      <c r="I51" s="23"/>
    </row>
    <row r="52" spans="2:9" ht="18.75">
      <c r="B52" s="23"/>
      <c r="C52" s="23"/>
      <c r="D52" s="23"/>
      <c r="E52" s="23"/>
      <c r="F52" s="23"/>
      <c r="G52" s="23"/>
      <c r="H52" s="23"/>
      <c r="I52" s="23"/>
    </row>
    <row r="53" spans="2:9" ht="18.75">
      <c r="B53" s="23"/>
      <c r="C53" s="23"/>
      <c r="D53" s="23"/>
      <c r="E53" s="23"/>
      <c r="F53" s="23"/>
      <c r="G53" s="23"/>
      <c r="H53" s="23"/>
      <c r="I53" s="23"/>
    </row>
    <row r="54" spans="2:9" ht="18.75">
      <c r="B54" s="23"/>
      <c r="C54" s="23"/>
      <c r="D54" s="23"/>
      <c r="E54" s="23"/>
      <c r="F54" s="23"/>
      <c r="G54" s="23"/>
      <c r="H54" s="23"/>
      <c r="I54" s="23"/>
    </row>
    <row r="55" spans="2:9" ht="18.75">
      <c r="B55" s="23"/>
      <c r="C55" s="23"/>
      <c r="D55" s="23"/>
      <c r="E55" s="23"/>
      <c r="F55" s="23"/>
      <c r="G55" s="23"/>
      <c r="H55" s="23"/>
      <c r="I55" s="23"/>
    </row>
    <row r="56" spans="2:9" ht="18.75">
      <c r="B56" s="23"/>
      <c r="C56" s="23"/>
      <c r="D56" s="23"/>
      <c r="E56" s="23"/>
      <c r="F56" s="23"/>
      <c r="G56" s="23"/>
      <c r="H56" s="23"/>
      <c r="I56" s="23"/>
    </row>
    <row r="57" spans="2:9" ht="18.75">
      <c r="B57" s="23"/>
      <c r="C57" s="23"/>
      <c r="D57" s="23"/>
      <c r="E57" s="23"/>
      <c r="F57" s="23"/>
      <c r="G57" s="23"/>
      <c r="H57" s="23"/>
      <c r="I57" s="23"/>
    </row>
    <row r="58" spans="2:9" ht="18.75">
      <c r="B58" s="23"/>
      <c r="C58" s="23"/>
      <c r="D58" s="23"/>
      <c r="E58" s="23"/>
      <c r="F58" s="23"/>
      <c r="G58" s="23"/>
      <c r="H58" s="23"/>
      <c r="I58" s="23"/>
    </row>
  </sheetData>
  <sheetProtection/>
  <printOptions horizontalCentered="1"/>
  <pageMargins left="0.25" right="0.25" top="0.54" bottom="0.75" header="0.3" footer="0.3"/>
  <pageSetup horizontalDpi="600" verticalDpi="600" orientation="landscape" scale="60" r:id="rId1"/>
  <headerFooter alignWithMargins="0">
    <oddFooter>&amp;LPlaneación Estratégica-Sección de Estadística.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="55" zoomScaleNormal="55" zoomScaleSheetLayoutView="50" zoomScalePageLayoutView="0" workbookViewId="0" topLeftCell="A1">
      <selection activeCell="D2" sqref="D1:D2"/>
    </sheetView>
  </sheetViews>
  <sheetFormatPr defaultColWidth="20.7109375" defaultRowHeight="19.5" customHeight="1"/>
  <cols>
    <col min="1" max="1" width="39.140625" style="1" customWidth="1"/>
    <col min="2" max="2" width="22.7109375" style="1" customWidth="1"/>
    <col min="3" max="3" width="27.7109375" style="1" customWidth="1"/>
    <col min="4" max="4" width="9.8515625" style="1" bestFit="1" customWidth="1"/>
    <col min="5" max="5" width="25.57421875" style="1" customWidth="1"/>
    <col min="6" max="6" width="9.8515625" style="1" bestFit="1" customWidth="1"/>
    <col min="7" max="7" width="24.57421875" style="1" customWidth="1"/>
    <col min="8" max="8" width="9.8515625" style="1" bestFit="1" customWidth="1"/>
    <col min="9" max="9" width="23.8515625" style="1" customWidth="1"/>
    <col min="10" max="10" width="9.8515625" style="1" bestFit="1" customWidth="1"/>
    <col min="11" max="11" width="25.421875" style="1" customWidth="1"/>
    <col min="12" max="12" width="9.8515625" style="1" bestFit="1" customWidth="1"/>
    <col min="13" max="13" width="26.57421875" style="1" customWidth="1"/>
    <col min="14" max="14" width="12.00390625" style="1" customWidth="1"/>
    <col min="15" max="15" width="26.140625" style="1" customWidth="1"/>
    <col min="16" max="16384" width="20.7109375" style="1" customWidth="1"/>
  </cols>
  <sheetData>
    <row r="1" spans="1:15" ht="23.25">
      <c r="A1" s="66" t="s">
        <v>141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3.25">
      <c r="A2" s="66" t="s">
        <v>235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3.25">
      <c r="A3" s="66" t="s">
        <v>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9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08"/>
      <c r="O4" s="108"/>
    </row>
    <row r="5" spans="1:15" s="2" customFormat="1" ht="19.5" customHeight="1">
      <c r="A5" s="69" t="s">
        <v>35</v>
      </c>
      <c r="B5" s="69" t="s">
        <v>0</v>
      </c>
      <c r="C5" s="69"/>
      <c r="D5" s="66" t="s">
        <v>36</v>
      </c>
      <c r="E5" s="66"/>
      <c r="F5" s="66"/>
      <c r="G5" s="66"/>
      <c r="H5" s="66"/>
      <c r="I5" s="66"/>
      <c r="J5" s="66"/>
      <c r="K5" s="66"/>
      <c r="L5" s="69" t="s">
        <v>0</v>
      </c>
      <c r="M5" s="69"/>
      <c r="N5" s="69" t="s">
        <v>0</v>
      </c>
      <c r="O5" s="69"/>
    </row>
    <row r="6" spans="1:15" s="2" customFormat="1" ht="25.5" customHeight="1">
      <c r="A6" s="109" t="s">
        <v>37</v>
      </c>
      <c r="B6" s="66" t="s">
        <v>38</v>
      </c>
      <c r="C6" s="66"/>
      <c r="D6" s="66" t="s">
        <v>39</v>
      </c>
      <c r="E6" s="66"/>
      <c r="F6" s="66" t="s">
        <v>40</v>
      </c>
      <c r="G6" s="66"/>
      <c r="H6" s="66" t="s">
        <v>138</v>
      </c>
      <c r="I6" s="66"/>
      <c r="J6" s="66" t="s">
        <v>41</v>
      </c>
      <c r="K6" s="66"/>
      <c r="L6" s="66" t="s">
        <v>42</v>
      </c>
      <c r="M6" s="66"/>
      <c r="N6" s="66" t="s">
        <v>43</v>
      </c>
      <c r="O6" s="66"/>
    </row>
    <row r="7" spans="1:15" s="2" customFormat="1" ht="19.5" customHeight="1">
      <c r="A7" s="69" t="s">
        <v>44</v>
      </c>
      <c r="B7" s="69" t="s">
        <v>45</v>
      </c>
      <c r="C7" s="69" t="s">
        <v>46</v>
      </c>
      <c r="D7" s="69" t="s">
        <v>45</v>
      </c>
      <c r="E7" s="69" t="s">
        <v>46</v>
      </c>
      <c r="F7" s="69" t="s">
        <v>45</v>
      </c>
      <c r="G7" s="69" t="s">
        <v>46</v>
      </c>
      <c r="H7" s="69" t="s">
        <v>45</v>
      </c>
      <c r="I7" s="69" t="s">
        <v>46</v>
      </c>
      <c r="J7" s="69" t="s">
        <v>45</v>
      </c>
      <c r="K7" s="69" t="s">
        <v>46</v>
      </c>
      <c r="L7" s="69" t="s">
        <v>45</v>
      </c>
      <c r="M7" s="69" t="s">
        <v>46</v>
      </c>
      <c r="N7" s="69" t="s">
        <v>45</v>
      </c>
      <c r="O7" s="69" t="s">
        <v>46</v>
      </c>
    </row>
    <row r="8" spans="1:15" s="2" customFormat="1" ht="24.75" customHeight="1">
      <c r="A8" s="69" t="s">
        <v>1</v>
      </c>
      <c r="B8" s="91">
        <f aca="true" t="shared" si="0" ref="B8:M8">SUM(B9:B13)</f>
        <v>2283</v>
      </c>
      <c r="C8" s="91">
        <f t="shared" si="0"/>
        <v>2528526397.1</v>
      </c>
      <c r="D8" s="91">
        <f t="shared" si="0"/>
        <v>719</v>
      </c>
      <c r="E8" s="91">
        <f t="shared" si="0"/>
        <v>1221820472.56</v>
      </c>
      <c r="F8" s="91">
        <f t="shared" si="0"/>
        <v>200</v>
      </c>
      <c r="G8" s="91">
        <f t="shared" si="0"/>
        <v>344802000</v>
      </c>
      <c r="H8" s="91">
        <f t="shared" si="0"/>
        <v>19</v>
      </c>
      <c r="I8" s="91">
        <f t="shared" si="0"/>
        <v>31000000</v>
      </c>
      <c r="J8" s="91">
        <f t="shared" si="0"/>
        <v>8</v>
      </c>
      <c r="K8" s="91">
        <f t="shared" si="0"/>
        <v>2541090</v>
      </c>
      <c r="L8" s="91">
        <f t="shared" si="0"/>
        <v>1453</v>
      </c>
      <c r="M8" s="91">
        <f t="shared" si="0"/>
        <v>2116715394.31</v>
      </c>
      <c r="N8" s="91">
        <f>SUM(N9:N13)</f>
        <v>4682</v>
      </c>
      <c r="O8" s="91">
        <f>SUM(O9:O13)</f>
        <v>6245405353.969999</v>
      </c>
    </row>
    <row r="9" spans="1:15" ht="24.75" customHeight="1">
      <c r="A9" s="69" t="s">
        <v>2</v>
      </c>
      <c r="B9" s="91">
        <v>86</v>
      </c>
      <c r="C9" s="91">
        <v>825012859</v>
      </c>
      <c r="D9" s="91">
        <v>18</v>
      </c>
      <c r="E9" s="91">
        <v>97567894.85</v>
      </c>
      <c r="F9" s="91">
        <v>48</v>
      </c>
      <c r="G9" s="91">
        <v>88908000</v>
      </c>
      <c r="H9" s="91">
        <v>1</v>
      </c>
      <c r="I9" s="91">
        <v>9500000</v>
      </c>
      <c r="J9" s="91">
        <v>1</v>
      </c>
      <c r="K9" s="91">
        <v>245790</v>
      </c>
      <c r="L9" s="91">
        <v>995</v>
      </c>
      <c r="M9" s="91">
        <v>1552398080.4099998</v>
      </c>
      <c r="N9" s="91">
        <f aca="true" t="shared" si="1" ref="N9:N45">B9+D9+F9+H9+J9+L9</f>
        <v>1149</v>
      </c>
      <c r="O9" s="91">
        <f aca="true" t="shared" si="2" ref="O9:O45">C9++E9+G9+I9+K9+M9</f>
        <v>2573632624.2599998</v>
      </c>
    </row>
    <row r="10" spans="1:15" ht="24.75" customHeight="1">
      <c r="A10" s="69" t="s">
        <v>49</v>
      </c>
      <c r="B10" s="91">
        <v>516</v>
      </c>
      <c r="C10" s="91">
        <v>213507328</v>
      </c>
      <c r="D10" s="91">
        <v>121</v>
      </c>
      <c r="E10" s="91">
        <v>162388208</v>
      </c>
      <c r="F10" s="91">
        <v>5</v>
      </c>
      <c r="G10" s="91">
        <v>6500000</v>
      </c>
      <c r="H10" s="91">
        <v>1</v>
      </c>
      <c r="I10" s="91">
        <v>300000</v>
      </c>
      <c r="J10" s="91">
        <v>0</v>
      </c>
      <c r="K10" s="91">
        <v>0</v>
      </c>
      <c r="L10" s="91">
        <v>129</v>
      </c>
      <c r="M10" s="91">
        <v>72679629.4</v>
      </c>
      <c r="N10" s="91">
        <f t="shared" si="1"/>
        <v>772</v>
      </c>
      <c r="O10" s="91">
        <f t="shared" si="2"/>
        <v>455375165.4</v>
      </c>
    </row>
    <row r="11" spans="1:15" ht="24.75" customHeight="1">
      <c r="A11" s="69" t="s">
        <v>5</v>
      </c>
      <c r="B11" s="91">
        <v>165</v>
      </c>
      <c r="C11" s="91">
        <v>159071200</v>
      </c>
      <c r="D11" s="91">
        <v>233</v>
      </c>
      <c r="E11" s="91">
        <v>411617820</v>
      </c>
      <c r="F11" s="91">
        <v>0</v>
      </c>
      <c r="G11" s="91">
        <v>0</v>
      </c>
      <c r="H11" s="91">
        <v>0</v>
      </c>
      <c r="I11" s="91">
        <v>0</v>
      </c>
      <c r="J11" s="91">
        <v>1</v>
      </c>
      <c r="K11" s="91">
        <v>133000</v>
      </c>
      <c r="L11" s="91">
        <v>87</v>
      </c>
      <c r="M11" s="91">
        <v>62699010</v>
      </c>
      <c r="N11" s="91">
        <f t="shared" si="1"/>
        <v>486</v>
      </c>
      <c r="O11" s="91">
        <f t="shared" si="2"/>
        <v>633521030</v>
      </c>
    </row>
    <row r="12" spans="1:15" ht="24.75" customHeight="1">
      <c r="A12" s="69" t="s">
        <v>4</v>
      </c>
      <c r="B12" s="91">
        <v>887</v>
      </c>
      <c r="C12" s="91">
        <v>603739696.0799999</v>
      </c>
      <c r="D12" s="91">
        <v>97</v>
      </c>
      <c r="E12" s="91">
        <v>148758867</v>
      </c>
      <c r="F12" s="91">
        <v>11</v>
      </c>
      <c r="G12" s="91">
        <v>15200000</v>
      </c>
      <c r="H12" s="91">
        <v>1</v>
      </c>
      <c r="I12" s="91">
        <v>500000</v>
      </c>
      <c r="J12" s="91">
        <v>3</v>
      </c>
      <c r="K12" s="91">
        <v>862300</v>
      </c>
      <c r="L12" s="91">
        <v>108</v>
      </c>
      <c r="M12" s="91">
        <v>193424650</v>
      </c>
      <c r="N12" s="91">
        <f t="shared" si="1"/>
        <v>1107</v>
      </c>
      <c r="O12" s="91">
        <f t="shared" si="2"/>
        <v>962485513.0799999</v>
      </c>
    </row>
    <row r="13" spans="1:15" ht="24.75" customHeight="1">
      <c r="A13" s="69" t="s">
        <v>3</v>
      </c>
      <c r="B13" s="91">
        <v>629</v>
      </c>
      <c r="C13" s="91">
        <v>727195314.02</v>
      </c>
      <c r="D13" s="91">
        <v>250</v>
      </c>
      <c r="E13" s="91">
        <v>401487682.71000004</v>
      </c>
      <c r="F13" s="91">
        <v>136</v>
      </c>
      <c r="G13" s="91">
        <v>234194000</v>
      </c>
      <c r="H13" s="91">
        <v>16</v>
      </c>
      <c r="I13" s="91">
        <v>20700000</v>
      </c>
      <c r="J13" s="91">
        <v>3</v>
      </c>
      <c r="K13" s="91">
        <v>1300000</v>
      </c>
      <c r="L13" s="91">
        <v>134</v>
      </c>
      <c r="M13" s="91">
        <v>235514024.5</v>
      </c>
      <c r="N13" s="91">
        <f t="shared" si="1"/>
        <v>1168</v>
      </c>
      <c r="O13" s="91">
        <f t="shared" si="2"/>
        <v>1620391021.23</v>
      </c>
    </row>
    <row r="14" spans="1:15" ht="24.75" customHeight="1">
      <c r="A14" s="69" t="s">
        <v>6</v>
      </c>
      <c r="B14" s="91">
        <f aca="true" t="shared" si="3" ref="B14:M14">SUM(B15:B20)</f>
        <v>3280</v>
      </c>
      <c r="C14" s="91">
        <f t="shared" si="3"/>
        <v>3166359996.7599998</v>
      </c>
      <c r="D14" s="91">
        <f t="shared" si="3"/>
        <v>349</v>
      </c>
      <c r="E14" s="91">
        <f t="shared" si="3"/>
        <v>217030731.07999998</v>
      </c>
      <c r="F14" s="91">
        <f t="shared" si="3"/>
        <v>120</v>
      </c>
      <c r="G14" s="91">
        <f t="shared" si="3"/>
        <v>211091984</v>
      </c>
      <c r="H14" s="91">
        <f t="shared" si="3"/>
        <v>17</v>
      </c>
      <c r="I14" s="91">
        <f t="shared" si="3"/>
        <v>25215423</v>
      </c>
      <c r="J14" s="91">
        <f t="shared" si="3"/>
        <v>11</v>
      </c>
      <c r="K14" s="91">
        <f t="shared" si="3"/>
        <v>6486690</v>
      </c>
      <c r="L14" s="91">
        <f t="shared" si="3"/>
        <v>1045</v>
      </c>
      <c r="M14" s="91">
        <f t="shared" si="3"/>
        <v>1244261827.45</v>
      </c>
      <c r="N14" s="91">
        <f>SUM(N15:N20)</f>
        <v>4822</v>
      </c>
      <c r="O14" s="91">
        <f>SUM(O15:O20)</f>
        <v>4870446652.289999</v>
      </c>
    </row>
    <row r="15" spans="1:15" ht="24.75" customHeight="1">
      <c r="A15" s="69" t="s">
        <v>9</v>
      </c>
      <c r="B15" s="91">
        <v>418</v>
      </c>
      <c r="C15" s="91">
        <v>259339596.91</v>
      </c>
      <c r="D15" s="91">
        <v>19</v>
      </c>
      <c r="E15" s="91">
        <v>39474862.08</v>
      </c>
      <c r="F15" s="91">
        <v>19</v>
      </c>
      <c r="G15" s="91">
        <v>33425000</v>
      </c>
      <c r="H15" s="91">
        <v>1</v>
      </c>
      <c r="I15" s="91">
        <v>300000</v>
      </c>
      <c r="J15" s="91">
        <v>0</v>
      </c>
      <c r="K15" s="91">
        <v>0</v>
      </c>
      <c r="L15" s="91">
        <v>76</v>
      </c>
      <c r="M15" s="91">
        <v>536520174.75</v>
      </c>
      <c r="N15" s="91">
        <f t="shared" si="1"/>
        <v>533</v>
      </c>
      <c r="O15" s="91">
        <f t="shared" si="2"/>
        <v>869059633.74</v>
      </c>
    </row>
    <row r="16" spans="1:15" ht="24.75" customHeight="1">
      <c r="A16" s="69" t="s">
        <v>34</v>
      </c>
      <c r="B16" s="91">
        <v>329</v>
      </c>
      <c r="C16" s="91">
        <v>740342786.8</v>
      </c>
      <c r="D16" s="91">
        <v>26</v>
      </c>
      <c r="E16" s="91">
        <v>32106440</v>
      </c>
      <c r="F16" s="91">
        <v>39</v>
      </c>
      <c r="G16" s="91">
        <v>73550000</v>
      </c>
      <c r="H16" s="91">
        <v>4</v>
      </c>
      <c r="I16" s="91">
        <v>2300000</v>
      </c>
      <c r="J16" s="91">
        <v>3</v>
      </c>
      <c r="K16" s="91">
        <v>1400000</v>
      </c>
      <c r="L16" s="91">
        <v>105</v>
      </c>
      <c r="M16" s="91">
        <v>263705466.01</v>
      </c>
      <c r="N16" s="91">
        <f t="shared" si="1"/>
        <v>506</v>
      </c>
      <c r="O16" s="91">
        <f t="shared" si="2"/>
        <v>1113404692.81</v>
      </c>
    </row>
    <row r="17" spans="1:15" ht="24.75" customHeight="1">
      <c r="A17" s="69" t="s">
        <v>11</v>
      </c>
      <c r="B17" s="91">
        <v>234</v>
      </c>
      <c r="C17" s="91">
        <v>174635529.16</v>
      </c>
      <c r="D17" s="91">
        <v>118</v>
      </c>
      <c r="E17" s="91">
        <v>43915000</v>
      </c>
      <c r="F17" s="91">
        <v>3</v>
      </c>
      <c r="G17" s="91">
        <v>1400000</v>
      </c>
      <c r="H17" s="91">
        <v>3</v>
      </c>
      <c r="I17" s="91">
        <v>3900000</v>
      </c>
      <c r="J17" s="91">
        <v>3</v>
      </c>
      <c r="K17" s="91">
        <v>1700000</v>
      </c>
      <c r="L17" s="91">
        <v>427</v>
      </c>
      <c r="M17" s="91">
        <v>132728851.57000001</v>
      </c>
      <c r="N17" s="91">
        <f t="shared" si="1"/>
        <v>788</v>
      </c>
      <c r="O17" s="91">
        <f t="shared" si="2"/>
        <v>358279380.73</v>
      </c>
    </row>
    <row r="18" spans="1:15" ht="24.75" customHeight="1">
      <c r="A18" s="69" t="s">
        <v>10</v>
      </c>
      <c r="B18" s="91">
        <v>563</v>
      </c>
      <c r="C18" s="91">
        <v>446983241.31</v>
      </c>
      <c r="D18" s="91">
        <v>18</v>
      </c>
      <c r="E18" s="91">
        <v>10485000</v>
      </c>
      <c r="F18" s="91">
        <v>16</v>
      </c>
      <c r="G18" s="91">
        <v>19450000</v>
      </c>
      <c r="H18" s="91">
        <v>3</v>
      </c>
      <c r="I18" s="91">
        <v>3600000</v>
      </c>
      <c r="J18" s="91">
        <v>1</v>
      </c>
      <c r="K18" s="91">
        <v>700000</v>
      </c>
      <c r="L18" s="91">
        <v>240</v>
      </c>
      <c r="M18" s="91">
        <v>128921082.02000001</v>
      </c>
      <c r="N18" s="91">
        <f t="shared" si="1"/>
        <v>841</v>
      </c>
      <c r="O18" s="91">
        <f t="shared" si="2"/>
        <v>610139323.33</v>
      </c>
    </row>
    <row r="19" spans="1:15" ht="24.75" customHeight="1">
      <c r="A19" s="69" t="s">
        <v>89</v>
      </c>
      <c r="B19" s="91">
        <v>1502</v>
      </c>
      <c r="C19" s="91">
        <v>1405050591.1000001</v>
      </c>
      <c r="D19" s="91">
        <v>65</v>
      </c>
      <c r="E19" s="91">
        <v>50135290</v>
      </c>
      <c r="F19" s="91">
        <v>23</v>
      </c>
      <c r="G19" s="91">
        <v>39709500</v>
      </c>
      <c r="H19" s="91">
        <v>6</v>
      </c>
      <c r="I19" s="91">
        <v>15115423</v>
      </c>
      <c r="J19" s="91">
        <v>3</v>
      </c>
      <c r="K19" s="91">
        <v>2199770</v>
      </c>
      <c r="L19" s="91">
        <v>95</v>
      </c>
      <c r="M19" s="91">
        <v>87678695.10000001</v>
      </c>
      <c r="N19" s="91">
        <f t="shared" si="1"/>
        <v>1694</v>
      </c>
      <c r="O19" s="91">
        <f t="shared" si="2"/>
        <v>1599889269.2</v>
      </c>
    </row>
    <row r="20" spans="1:15" ht="24.75" customHeight="1">
      <c r="A20" s="69" t="s">
        <v>12</v>
      </c>
      <c r="B20" s="91">
        <v>234</v>
      </c>
      <c r="C20" s="91">
        <v>140008251.48000002</v>
      </c>
      <c r="D20" s="91">
        <v>103</v>
      </c>
      <c r="E20" s="91">
        <v>40914139</v>
      </c>
      <c r="F20" s="91">
        <v>20</v>
      </c>
      <c r="G20" s="91">
        <v>43557484</v>
      </c>
      <c r="H20" s="91">
        <v>0</v>
      </c>
      <c r="I20" s="91">
        <v>0</v>
      </c>
      <c r="J20" s="91">
        <v>1</v>
      </c>
      <c r="K20" s="91">
        <v>486920</v>
      </c>
      <c r="L20" s="91">
        <v>102</v>
      </c>
      <c r="M20" s="91">
        <v>94707558</v>
      </c>
      <c r="N20" s="91">
        <f t="shared" si="1"/>
        <v>460</v>
      </c>
      <c r="O20" s="91">
        <f t="shared" si="2"/>
        <v>319674352.48</v>
      </c>
    </row>
    <row r="21" spans="1:15" ht="24.75" customHeight="1">
      <c r="A21" s="69" t="s">
        <v>13</v>
      </c>
      <c r="B21" s="91">
        <f aca="true" t="shared" si="4" ref="B21:M21">SUM(B22:B27)</f>
        <v>5581</v>
      </c>
      <c r="C21" s="91">
        <f t="shared" si="4"/>
        <v>5351246581.209999</v>
      </c>
      <c r="D21" s="91">
        <f t="shared" si="4"/>
        <v>333</v>
      </c>
      <c r="E21" s="91">
        <f t="shared" si="4"/>
        <v>470619899.55</v>
      </c>
      <c r="F21" s="91">
        <f t="shared" si="4"/>
        <v>53</v>
      </c>
      <c r="G21" s="91">
        <f t="shared" si="4"/>
        <v>50860000</v>
      </c>
      <c r="H21" s="91">
        <f t="shared" si="4"/>
        <v>32</v>
      </c>
      <c r="I21" s="91">
        <f t="shared" si="4"/>
        <v>25465000</v>
      </c>
      <c r="J21" s="91">
        <f t="shared" si="4"/>
        <v>20</v>
      </c>
      <c r="K21" s="91">
        <f t="shared" si="4"/>
        <v>4950000</v>
      </c>
      <c r="L21" s="91">
        <f t="shared" si="4"/>
        <v>657</v>
      </c>
      <c r="M21" s="91">
        <f t="shared" si="4"/>
        <v>238554817.26</v>
      </c>
      <c r="N21" s="91">
        <f>SUM(N22:N27)</f>
        <v>6676</v>
      </c>
      <c r="O21" s="91">
        <f>SUM(O22:O27)</f>
        <v>6141696298.02</v>
      </c>
    </row>
    <row r="22" spans="1:15" ht="24.75" customHeight="1">
      <c r="A22" s="69" t="s">
        <v>19</v>
      </c>
      <c r="B22" s="91">
        <v>1494</v>
      </c>
      <c r="C22" s="91">
        <v>1105642684.26</v>
      </c>
      <c r="D22" s="91">
        <v>24</v>
      </c>
      <c r="E22" s="91">
        <v>31119760</v>
      </c>
      <c r="F22" s="91">
        <v>4</v>
      </c>
      <c r="G22" s="91">
        <v>2900000</v>
      </c>
      <c r="H22" s="91">
        <v>10</v>
      </c>
      <c r="I22" s="91">
        <v>12400000</v>
      </c>
      <c r="J22" s="91">
        <v>0</v>
      </c>
      <c r="K22" s="91">
        <v>0</v>
      </c>
      <c r="L22" s="91">
        <v>40</v>
      </c>
      <c r="M22" s="91">
        <v>14676718.97</v>
      </c>
      <c r="N22" s="91">
        <f t="shared" si="1"/>
        <v>1572</v>
      </c>
      <c r="O22" s="91">
        <f t="shared" si="2"/>
        <v>1166739163.23</v>
      </c>
    </row>
    <row r="23" spans="1:15" ht="24.75" customHeight="1">
      <c r="A23" s="69" t="s">
        <v>17</v>
      </c>
      <c r="B23" s="91">
        <v>1374</v>
      </c>
      <c r="C23" s="91">
        <v>1227270983.8100002</v>
      </c>
      <c r="D23" s="91">
        <v>49</v>
      </c>
      <c r="E23" s="91">
        <v>50773831.55</v>
      </c>
      <c r="F23" s="91">
        <v>0</v>
      </c>
      <c r="G23" s="91">
        <v>0</v>
      </c>
      <c r="H23" s="91">
        <v>1</v>
      </c>
      <c r="I23" s="91">
        <v>700000</v>
      </c>
      <c r="J23" s="91">
        <v>0</v>
      </c>
      <c r="K23" s="91">
        <v>0</v>
      </c>
      <c r="L23" s="91">
        <v>51</v>
      </c>
      <c r="M23" s="91">
        <v>18523861</v>
      </c>
      <c r="N23" s="91">
        <f t="shared" si="1"/>
        <v>1475</v>
      </c>
      <c r="O23" s="91">
        <f t="shared" si="2"/>
        <v>1297268676.3600001</v>
      </c>
    </row>
    <row r="24" spans="1:15" ht="24.75" customHeight="1">
      <c r="A24" s="69" t="s">
        <v>18</v>
      </c>
      <c r="B24" s="91">
        <v>348</v>
      </c>
      <c r="C24" s="91">
        <v>115324000</v>
      </c>
      <c r="D24" s="91">
        <v>50</v>
      </c>
      <c r="E24" s="91">
        <v>43362000</v>
      </c>
      <c r="F24" s="91">
        <v>1</v>
      </c>
      <c r="G24" s="91">
        <v>2500000</v>
      </c>
      <c r="H24" s="91">
        <v>15</v>
      </c>
      <c r="I24" s="91">
        <v>7415000</v>
      </c>
      <c r="J24" s="91">
        <v>1</v>
      </c>
      <c r="K24" s="91">
        <v>300000</v>
      </c>
      <c r="L24" s="91">
        <v>265</v>
      </c>
      <c r="M24" s="91">
        <v>93279739.32999998</v>
      </c>
      <c r="N24" s="91">
        <f t="shared" si="1"/>
        <v>680</v>
      </c>
      <c r="O24" s="91">
        <f t="shared" si="2"/>
        <v>262180739.32999998</v>
      </c>
    </row>
    <row r="25" spans="1:15" ht="24.75" customHeight="1">
      <c r="A25" s="69" t="s">
        <v>64</v>
      </c>
      <c r="B25" s="91">
        <v>467</v>
      </c>
      <c r="C25" s="91">
        <v>301182000.47</v>
      </c>
      <c r="D25" s="91">
        <v>146</v>
      </c>
      <c r="E25" s="91">
        <v>232782406</v>
      </c>
      <c r="F25" s="91">
        <v>8</v>
      </c>
      <c r="G25" s="91">
        <v>8200000</v>
      </c>
      <c r="H25" s="91">
        <v>0</v>
      </c>
      <c r="I25" s="91">
        <v>0</v>
      </c>
      <c r="J25" s="91">
        <v>15</v>
      </c>
      <c r="K25" s="91">
        <v>3550000</v>
      </c>
      <c r="L25" s="91">
        <v>92</v>
      </c>
      <c r="M25" s="91">
        <v>32620990</v>
      </c>
      <c r="N25" s="91">
        <f t="shared" si="1"/>
        <v>728</v>
      </c>
      <c r="O25" s="91">
        <f t="shared" si="2"/>
        <v>578335396.47</v>
      </c>
    </row>
    <row r="26" spans="1:15" ht="24.75" customHeight="1">
      <c r="A26" s="69" t="s">
        <v>16</v>
      </c>
      <c r="B26" s="91">
        <v>955</v>
      </c>
      <c r="C26" s="91">
        <v>574483627.53</v>
      </c>
      <c r="D26" s="91">
        <v>32</v>
      </c>
      <c r="E26" s="91">
        <v>42042700</v>
      </c>
      <c r="F26" s="91">
        <v>24</v>
      </c>
      <c r="G26" s="91">
        <v>21350000</v>
      </c>
      <c r="H26" s="91">
        <v>3</v>
      </c>
      <c r="I26" s="91">
        <v>2750000</v>
      </c>
      <c r="J26" s="91">
        <v>2</v>
      </c>
      <c r="K26" s="91">
        <v>600000</v>
      </c>
      <c r="L26" s="91">
        <v>113</v>
      </c>
      <c r="M26" s="91">
        <v>40570088.57</v>
      </c>
      <c r="N26" s="91">
        <f t="shared" si="1"/>
        <v>1129</v>
      </c>
      <c r="O26" s="91">
        <f t="shared" si="2"/>
        <v>681796416.1</v>
      </c>
    </row>
    <row r="27" spans="1:15" ht="24.75" customHeight="1">
      <c r="A27" s="69" t="s">
        <v>14</v>
      </c>
      <c r="B27" s="91">
        <v>943</v>
      </c>
      <c r="C27" s="91">
        <v>2027343285.1399999</v>
      </c>
      <c r="D27" s="91">
        <v>32</v>
      </c>
      <c r="E27" s="91">
        <v>70539202</v>
      </c>
      <c r="F27" s="91">
        <v>16</v>
      </c>
      <c r="G27" s="91">
        <v>15910000</v>
      </c>
      <c r="H27" s="91">
        <v>3</v>
      </c>
      <c r="I27" s="91">
        <v>2200000</v>
      </c>
      <c r="J27" s="91">
        <v>2</v>
      </c>
      <c r="K27" s="91">
        <v>500000</v>
      </c>
      <c r="L27" s="91">
        <v>96</v>
      </c>
      <c r="M27" s="91">
        <v>38883419.39</v>
      </c>
      <c r="N27" s="91">
        <f t="shared" si="1"/>
        <v>1092</v>
      </c>
      <c r="O27" s="91">
        <f t="shared" si="2"/>
        <v>2155375906.5299997</v>
      </c>
    </row>
    <row r="28" spans="1:15" ht="24.75" customHeight="1">
      <c r="A28" s="69" t="s">
        <v>21</v>
      </c>
      <c r="B28" s="91">
        <f aca="true" t="shared" si="5" ref="B28:M28">SUM(B29:B33)</f>
        <v>3173</v>
      </c>
      <c r="C28" s="91">
        <f t="shared" si="5"/>
        <v>6490385107.98</v>
      </c>
      <c r="D28" s="91">
        <f t="shared" si="5"/>
        <v>196</v>
      </c>
      <c r="E28" s="91">
        <f t="shared" si="5"/>
        <v>639957092</v>
      </c>
      <c r="F28" s="91">
        <f t="shared" si="5"/>
        <v>455</v>
      </c>
      <c r="G28" s="91">
        <f t="shared" si="5"/>
        <v>678382354</v>
      </c>
      <c r="H28" s="91">
        <f t="shared" si="5"/>
        <v>10</v>
      </c>
      <c r="I28" s="91">
        <f t="shared" si="5"/>
        <v>20729318</v>
      </c>
      <c r="J28" s="91">
        <f t="shared" si="5"/>
        <v>4</v>
      </c>
      <c r="K28" s="91">
        <f t="shared" si="5"/>
        <v>2673613</v>
      </c>
      <c r="L28" s="91">
        <f t="shared" si="5"/>
        <v>463</v>
      </c>
      <c r="M28" s="91">
        <f t="shared" si="5"/>
        <v>375729948.48999995</v>
      </c>
      <c r="N28" s="91">
        <f>SUM(N29:N33)</f>
        <v>4301</v>
      </c>
      <c r="O28" s="91">
        <f>SUM(O29:O33)</f>
        <v>8207857433.469999</v>
      </c>
    </row>
    <row r="29" spans="1:15" ht="24.75" customHeight="1">
      <c r="A29" s="69" t="s">
        <v>27</v>
      </c>
      <c r="B29" s="91">
        <v>292</v>
      </c>
      <c r="C29" s="91">
        <v>1609132876.51</v>
      </c>
      <c r="D29" s="91">
        <v>47</v>
      </c>
      <c r="E29" s="91">
        <v>57030000</v>
      </c>
      <c r="F29" s="91">
        <v>86</v>
      </c>
      <c r="G29" s="91">
        <v>102220500</v>
      </c>
      <c r="H29" s="91">
        <v>5</v>
      </c>
      <c r="I29" s="91">
        <v>16900000</v>
      </c>
      <c r="J29" s="91">
        <v>0</v>
      </c>
      <c r="K29" s="91">
        <v>0</v>
      </c>
      <c r="L29" s="91">
        <v>152</v>
      </c>
      <c r="M29" s="91">
        <v>160644776.59</v>
      </c>
      <c r="N29" s="91">
        <f t="shared" si="1"/>
        <v>582</v>
      </c>
      <c r="O29" s="91">
        <f t="shared" si="2"/>
        <v>1945928153.1</v>
      </c>
    </row>
    <row r="30" spans="1:15" ht="24.75" customHeight="1">
      <c r="A30" s="69" t="s">
        <v>26</v>
      </c>
      <c r="B30" s="91">
        <v>257</v>
      </c>
      <c r="C30" s="91">
        <v>280329310</v>
      </c>
      <c r="D30" s="91">
        <v>49</v>
      </c>
      <c r="E30" s="91">
        <v>222784107</v>
      </c>
      <c r="F30" s="91">
        <v>268</v>
      </c>
      <c r="G30" s="91">
        <v>432115000</v>
      </c>
      <c r="H30" s="91">
        <v>1</v>
      </c>
      <c r="I30" s="91">
        <v>1500000</v>
      </c>
      <c r="J30" s="91">
        <v>1</v>
      </c>
      <c r="K30" s="91">
        <v>750000</v>
      </c>
      <c r="L30" s="91">
        <v>101</v>
      </c>
      <c r="M30" s="91">
        <v>117734456.43</v>
      </c>
      <c r="N30" s="91">
        <f t="shared" si="1"/>
        <v>677</v>
      </c>
      <c r="O30" s="91">
        <f t="shared" si="2"/>
        <v>1055212873.4300001</v>
      </c>
    </row>
    <row r="31" spans="1:15" ht="24.75" customHeight="1">
      <c r="A31" s="69" t="s">
        <v>31</v>
      </c>
      <c r="B31" s="91">
        <v>151</v>
      </c>
      <c r="C31" s="91">
        <v>109416515.52</v>
      </c>
      <c r="D31" s="91">
        <v>62</v>
      </c>
      <c r="E31" s="91">
        <v>199169735</v>
      </c>
      <c r="F31" s="91">
        <v>14</v>
      </c>
      <c r="G31" s="91">
        <v>36588854</v>
      </c>
      <c r="H31" s="91">
        <v>2</v>
      </c>
      <c r="I31" s="91">
        <v>229318</v>
      </c>
      <c r="J31" s="91">
        <v>2</v>
      </c>
      <c r="K31" s="91">
        <v>1223613</v>
      </c>
      <c r="L31" s="91">
        <v>33</v>
      </c>
      <c r="M31" s="91">
        <v>14193237</v>
      </c>
      <c r="N31" s="91">
        <f t="shared" si="1"/>
        <v>264</v>
      </c>
      <c r="O31" s="91">
        <f t="shared" si="2"/>
        <v>360821272.52</v>
      </c>
    </row>
    <row r="32" spans="1:15" ht="24.75" customHeight="1">
      <c r="A32" s="69" t="s">
        <v>24</v>
      </c>
      <c r="B32" s="91">
        <v>1373</v>
      </c>
      <c r="C32" s="91">
        <v>1749765035.95</v>
      </c>
      <c r="D32" s="91">
        <v>2</v>
      </c>
      <c r="E32" s="91">
        <v>1600000</v>
      </c>
      <c r="F32" s="91">
        <v>1</v>
      </c>
      <c r="G32" s="91">
        <v>250000</v>
      </c>
      <c r="H32" s="91">
        <v>0</v>
      </c>
      <c r="I32" s="91">
        <v>0</v>
      </c>
      <c r="J32" s="91">
        <v>0</v>
      </c>
      <c r="K32" s="91">
        <v>0</v>
      </c>
      <c r="L32" s="91">
        <v>46</v>
      </c>
      <c r="M32" s="91">
        <v>27568480</v>
      </c>
      <c r="N32" s="91">
        <f t="shared" si="1"/>
        <v>1422</v>
      </c>
      <c r="O32" s="91">
        <f t="shared" si="2"/>
        <v>1779183515.95</v>
      </c>
    </row>
    <row r="33" spans="1:15" ht="24.75" customHeight="1">
      <c r="A33" s="69" t="s">
        <v>22</v>
      </c>
      <c r="B33" s="91">
        <v>1100</v>
      </c>
      <c r="C33" s="91">
        <v>2741741370</v>
      </c>
      <c r="D33" s="91">
        <v>36</v>
      </c>
      <c r="E33" s="91">
        <v>159373250</v>
      </c>
      <c r="F33" s="91">
        <v>86</v>
      </c>
      <c r="G33" s="91">
        <v>107208000</v>
      </c>
      <c r="H33" s="91">
        <v>2</v>
      </c>
      <c r="I33" s="91">
        <v>2100000</v>
      </c>
      <c r="J33" s="91">
        <v>1</v>
      </c>
      <c r="K33" s="91">
        <v>700000</v>
      </c>
      <c r="L33" s="91">
        <v>131</v>
      </c>
      <c r="M33" s="91">
        <v>55588998.46999999</v>
      </c>
      <c r="N33" s="91">
        <f t="shared" si="1"/>
        <v>1356</v>
      </c>
      <c r="O33" s="91">
        <f t="shared" si="2"/>
        <v>3066711618.47</v>
      </c>
    </row>
    <row r="34" spans="1:15" ht="24.75" customHeight="1">
      <c r="A34" s="69" t="s">
        <v>28</v>
      </c>
      <c r="B34" s="91">
        <f aca="true" t="shared" si="6" ref="B34:M34">SUM(B35:B39)</f>
        <v>2231</v>
      </c>
      <c r="C34" s="91">
        <f t="shared" si="6"/>
        <v>2959625318.88</v>
      </c>
      <c r="D34" s="91">
        <f t="shared" si="6"/>
        <v>850</v>
      </c>
      <c r="E34" s="91">
        <f t="shared" si="6"/>
        <v>602995808</v>
      </c>
      <c r="F34" s="91">
        <f t="shared" si="6"/>
        <v>109</v>
      </c>
      <c r="G34" s="91">
        <f t="shared" si="6"/>
        <v>119190500</v>
      </c>
      <c r="H34" s="91">
        <f t="shared" si="6"/>
        <v>13</v>
      </c>
      <c r="I34" s="91">
        <f t="shared" si="6"/>
        <v>43948908</v>
      </c>
      <c r="J34" s="91">
        <f t="shared" si="6"/>
        <v>22</v>
      </c>
      <c r="K34" s="91">
        <f t="shared" si="6"/>
        <v>13594200</v>
      </c>
      <c r="L34" s="91">
        <f t="shared" si="6"/>
        <v>679</v>
      </c>
      <c r="M34" s="91">
        <f t="shared" si="6"/>
        <v>378730287.94</v>
      </c>
      <c r="N34" s="91">
        <f>SUM(N35:N39)</f>
        <v>3904</v>
      </c>
      <c r="O34" s="91">
        <f>SUM(O35:O39)</f>
        <v>4118085022.8199997</v>
      </c>
    </row>
    <row r="35" spans="1:15" ht="24.75" customHeight="1">
      <c r="A35" s="69" t="s">
        <v>29</v>
      </c>
      <c r="B35" s="91">
        <v>190</v>
      </c>
      <c r="C35" s="91">
        <v>131527851.30000001</v>
      </c>
      <c r="D35" s="91">
        <v>286</v>
      </c>
      <c r="E35" s="91">
        <v>216599545</v>
      </c>
      <c r="F35" s="91">
        <v>8</v>
      </c>
      <c r="G35" s="91">
        <v>19100000</v>
      </c>
      <c r="H35" s="91">
        <v>2</v>
      </c>
      <c r="I35" s="91">
        <v>1000000</v>
      </c>
      <c r="J35" s="91">
        <v>1</v>
      </c>
      <c r="K35" s="91">
        <v>107200</v>
      </c>
      <c r="L35" s="91">
        <v>46</v>
      </c>
      <c r="M35" s="91">
        <v>62144916.93</v>
      </c>
      <c r="N35" s="91">
        <f t="shared" si="1"/>
        <v>533</v>
      </c>
      <c r="O35" s="91">
        <f t="shared" si="2"/>
        <v>430479513.23</v>
      </c>
    </row>
    <row r="36" spans="1:15" ht="24.75" customHeight="1">
      <c r="A36" s="69" t="s">
        <v>50</v>
      </c>
      <c r="B36" s="91">
        <v>733</v>
      </c>
      <c r="C36" s="91">
        <v>816929060.9799999</v>
      </c>
      <c r="D36" s="91">
        <v>88</v>
      </c>
      <c r="E36" s="91">
        <v>38678700</v>
      </c>
      <c r="F36" s="91">
        <v>10</v>
      </c>
      <c r="G36" s="91">
        <v>11350000</v>
      </c>
      <c r="H36" s="91">
        <v>0</v>
      </c>
      <c r="I36" s="91">
        <v>0</v>
      </c>
      <c r="J36" s="91">
        <v>4</v>
      </c>
      <c r="K36" s="91">
        <v>680000</v>
      </c>
      <c r="L36" s="91">
        <v>69</v>
      </c>
      <c r="M36" s="91">
        <v>42136950</v>
      </c>
      <c r="N36" s="91">
        <f t="shared" si="1"/>
        <v>904</v>
      </c>
      <c r="O36" s="91">
        <f t="shared" si="2"/>
        <v>909774710.9799999</v>
      </c>
    </row>
    <row r="37" spans="1:15" ht="24.75" customHeight="1">
      <c r="A37" s="69" t="s">
        <v>32</v>
      </c>
      <c r="B37" s="91">
        <v>288</v>
      </c>
      <c r="C37" s="91">
        <v>109573815</v>
      </c>
      <c r="D37" s="91">
        <v>264</v>
      </c>
      <c r="E37" s="91">
        <v>223846249</v>
      </c>
      <c r="F37" s="91">
        <v>73</v>
      </c>
      <c r="G37" s="91">
        <v>53240500</v>
      </c>
      <c r="H37" s="91">
        <v>7</v>
      </c>
      <c r="I37" s="91">
        <v>38182908</v>
      </c>
      <c r="J37" s="91">
        <v>10</v>
      </c>
      <c r="K37" s="91">
        <v>3240000</v>
      </c>
      <c r="L37" s="91">
        <v>444</v>
      </c>
      <c r="M37" s="91">
        <v>228789955.57</v>
      </c>
      <c r="N37" s="91">
        <f t="shared" si="1"/>
        <v>1086</v>
      </c>
      <c r="O37" s="91">
        <f t="shared" si="2"/>
        <v>656873427.5699999</v>
      </c>
    </row>
    <row r="38" spans="1:15" ht="24.75" customHeight="1">
      <c r="A38" s="69" t="s">
        <v>90</v>
      </c>
      <c r="B38" s="91">
        <v>599</v>
      </c>
      <c r="C38" s="91">
        <v>1635030641.6</v>
      </c>
      <c r="D38" s="91">
        <v>55</v>
      </c>
      <c r="E38" s="91">
        <v>28368676</v>
      </c>
      <c r="F38" s="91">
        <v>10</v>
      </c>
      <c r="G38" s="91">
        <v>24000000</v>
      </c>
      <c r="H38" s="91">
        <v>2</v>
      </c>
      <c r="I38" s="91">
        <v>990000</v>
      </c>
      <c r="J38" s="91">
        <v>4</v>
      </c>
      <c r="K38" s="91">
        <v>8500000</v>
      </c>
      <c r="L38" s="91">
        <v>52</v>
      </c>
      <c r="M38" s="91">
        <v>22401281.44</v>
      </c>
      <c r="N38" s="91">
        <f t="shared" si="1"/>
        <v>722</v>
      </c>
      <c r="O38" s="91">
        <f t="shared" si="2"/>
        <v>1719290599.04</v>
      </c>
    </row>
    <row r="39" spans="1:15" ht="24.75" customHeight="1">
      <c r="A39" s="69" t="s">
        <v>30</v>
      </c>
      <c r="B39" s="91">
        <v>421</v>
      </c>
      <c r="C39" s="91">
        <v>266563950</v>
      </c>
      <c r="D39" s="91">
        <v>157</v>
      </c>
      <c r="E39" s="91">
        <v>95502638</v>
      </c>
      <c r="F39" s="91">
        <v>8</v>
      </c>
      <c r="G39" s="91">
        <v>11500000</v>
      </c>
      <c r="H39" s="91">
        <v>2</v>
      </c>
      <c r="I39" s="91">
        <v>3776000</v>
      </c>
      <c r="J39" s="91">
        <v>3</v>
      </c>
      <c r="K39" s="91">
        <v>1067000</v>
      </c>
      <c r="L39" s="91">
        <v>68</v>
      </c>
      <c r="M39" s="91">
        <v>23257184</v>
      </c>
      <c r="N39" s="91">
        <f t="shared" si="1"/>
        <v>659</v>
      </c>
      <c r="O39" s="91">
        <f t="shared" si="2"/>
        <v>401666772</v>
      </c>
    </row>
    <row r="40" spans="1:15" ht="24.75" customHeight="1">
      <c r="A40" s="69" t="s">
        <v>47</v>
      </c>
      <c r="B40" s="91">
        <f aca="true" t="shared" si="7" ref="B40:M40">SUM(B41:B45)</f>
        <v>2477</v>
      </c>
      <c r="C40" s="91">
        <f t="shared" si="7"/>
        <v>3518245882.87</v>
      </c>
      <c r="D40" s="91">
        <f t="shared" si="7"/>
        <v>118</v>
      </c>
      <c r="E40" s="91">
        <f t="shared" si="7"/>
        <v>188770800.48</v>
      </c>
      <c r="F40" s="91">
        <f t="shared" si="7"/>
        <v>139</v>
      </c>
      <c r="G40" s="91">
        <f t="shared" si="7"/>
        <v>116275208</v>
      </c>
      <c r="H40" s="91">
        <f t="shared" si="7"/>
        <v>35</v>
      </c>
      <c r="I40" s="91">
        <f t="shared" si="7"/>
        <v>46630000</v>
      </c>
      <c r="J40" s="91">
        <f t="shared" si="7"/>
        <v>5</v>
      </c>
      <c r="K40" s="91">
        <f t="shared" si="7"/>
        <v>2022774</v>
      </c>
      <c r="L40" s="91">
        <f t="shared" si="7"/>
        <v>394</v>
      </c>
      <c r="M40" s="91">
        <f t="shared" si="7"/>
        <v>262911108.32999998</v>
      </c>
      <c r="N40" s="91">
        <f>SUM(N41:N45)</f>
        <v>3168</v>
      </c>
      <c r="O40" s="91">
        <f>SUM(O41:O45)</f>
        <v>4134855773.6800003</v>
      </c>
    </row>
    <row r="41" spans="1:15" ht="24.75" customHeight="1">
      <c r="A41" s="69" t="s">
        <v>8</v>
      </c>
      <c r="B41" s="91">
        <v>578</v>
      </c>
      <c r="C41" s="91">
        <v>1142482595.43</v>
      </c>
      <c r="D41" s="91">
        <v>4</v>
      </c>
      <c r="E41" s="91">
        <v>2916360.48</v>
      </c>
      <c r="F41" s="91">
        <v>1</v>
      </c>
      <c r="G41" s="91">
        <v>800000</v>
      </c>
      <c r="H41" s="91">
        <v>1</v>
      </c>
      <c r="I41" s="91">
        <v>1500000</v>
      </c>
      <c r="J41" s="91">
        <v>4</v>
      </c>
      <c r="K41" s="91">
        <v>822774</v>
      </c>
      <c r="L41" s="91">
        <v>42</v>
      </c>
      <c r="M41" s="91">
        <v>19042264</v>
      </c>
      <c r="N41" s="91">
        <f t="shared" si="1"/>
        <v>630</v>
      </c>
      <c r="O41" s="91">
        <f t="shared" si="2"/>
        <v>1167563993.91</v>
      </c>
    </row>
    <row r="42" spans="1:15" ht="24.75" customHeight="1">
      <c r="A42" s="69" t="s">
        <v>23</v>
      </c>
      <c r="B42" s="91">
        <v>360</v>
      </c>
      <c r="C42" s="91">
        <v>604515149.51</v>
      </c>
      <c r="D42" s="91">
        <v>29</v>
      </c>
      <c r="E42" s="91">
        <v>36560000</v>
      </c>
      <c r="F42" s="91">
        <v>25</v>
      </c>
      <c r="G42" s="91">
        <v>24785000</v>
      </c>
      <c r="H42" s="91">
        <v>26</v>
      </c>
      <c r="I42" s="91">
        <v>37780000</v>
      </c>
      <c r="J42" s="91">
        <v>1</v>
      </c>
      <c r="K42" s="91">
        <v>1200000</v>
      </c>
      <c r="L42" s="91">
        <v>81</v>
      </c>
      <c r="M42" s="91">
        <v>72601622.44</v>
      </c>
      <c r="N42" s="91">
        <f t="shared" si="1"/>
        <v>522</v>
      </c>
      <c r="O42" s="91">
        <f t="shared" si="2"/>
        <v>777441771.95</v>
      </c>
    </row>
    <row r="43" spans="1:15" ht="24.75" customHeight="1">
      <c r="A43" s="69" t="s">
        <v>65</v>
      </c>
      <c r="B43" s="91">
        <v>395</v>
      </c>
      <c r="C43" s="91">
        <v>198382861.5</v>
      </c>
      <c r="D43" s="91">
        <v>4</v>
      </c>
      <c r="E43" s="91">
        <v>20700000</v>
      </c>
      <c r="F43" s="91">
        <v>15</v>
      </c>
      <c r="G43" s="91">
        <v>18000000</v>
      </c>
      <c r="H43" s="91">
        <v>2</v>
      </c>
      <c r="I43" s="91">
        <v>2800000</v>
      </c>
      <c r="J43" s="91">
        <v>0</v>
      </c>
      <c r="K43" s="91">
        <v>0</v>
      </c>
      <c r="L43" s="91">
        <v>104</v>
      </c>
      <c r="M43" s="91">
        <v>75196656.37</v>
      </c>
      <c r="N43" s="91">
        <f t="shared" si="1"/>
        <v>520</v>
      </c>
      <c r="O43" s="91">
        <f t="shared" si="2"/>
        <v>315079517.87</v>
      </c>
    </row>
    <row r="44" spans="1:15" ht="24.75" customHeight="1">
      <c r="A44" s="69" t="s">
        <v>25</v>
      </c>
      <c r="B44" s="91">
        <v>279</v>
      </c>
      <c r="C44" s="91">
        <v>500293311</v>
      </c>
      <c r="D44" s="91">
        <v>13</v>
      </c>
      <c r="E44" s="91">
        <v>11895000</v>
      </c>
      <c r="F44" s="91">
        <v>91</v>
      </c>
      <c r="G44" s="91">
        <v>68840208</v>
      </c>
      <c r="H44" s="91">
        <v>0</v>
      </c>
      <c r="I44" s="91">
        <v>0</v>
      </c>
      <c r="J44" s="91">
        <v>0</v>
      </c>
      <c r="K44" s="91">
        <v>0</v>
      </c>
      <c r="L44" s="91">
        <v>121</v>
      </c>
      <c r="M44" s="91">
        <v>59706404.89</v>
      </c>
      <c r="N44" s="91">
        <f t="shared" si="1"/>
        <v>504</v>
      </c>
      <c r="O44" s="91">
        <f t="shared" si="2"/>
        <v>640734923.89</v>
      </c>
    </row>
    <row r="45" spans="1:15" ht="24.75" customHeight="1">
      <c r="A45" s="69" t="s">
        <v>15</v>
      </c>
      <c r="B45" s="91">
        <v>865</v>
      </c>
      <c r="C45" s="91">
        <v>1072571965.4300001</v>
      </c>
      <c r="D45" s="91">
        <v>68</v>
      </c>
      <c r="E45" s="91">
        <v>116699440</v>
      </c>
      <c r="F45" s="91">
        <v>7</v>
      </c>
      <c r="G45" s="91">
        <v>3850000</v>
      </c>
      <c r="H45" s="91">
        <v>6</v>
      </c>
      <c r="I45" s="91">
        <v>4550000</v>
      </c>
      <c r="J45" s="91">
        <v>0</v>
      </c>
      <c r="K45" s="91">
        <v>0</v>
      </c>
      <c r="L45" s="91">
        <v>46</v>
      </c>
      <c r="M45" s="91">
        <v>36364160.63</v>
      </c>
      <c r="N45" s="91">
        <f t="shared" si="1"/>
        <v>992</v>
      </c>
      <c r="O45" s="91">
        <f t="shared" si="2"/>
        <v>1234035566.0600002</v>
      </c>
    </row>
    <row r="46" spans="1:15" ht="24.75" customHeight="1">
      <c r="A46" s="69" t="s">
        <v>91</v>
      </c>
      <c r="B46" s="91">
        <f aca="true" t="shared" si="8" ref="B46:O46">B8+B14+B21+B28+B34+B40</f>
        <v>19025</v>
      </c>
      <c r="C46" s="91">
        <f t="shared" si="8"/>
        <v>24014389284.8</v>
      </c>
      <c r="D46" s="91">
        <f t="shared" si="8"/>
        <v>2565</v>
      </c>
      <c r="E46" s="91">
        <f t="shared" si="8"/>
        <v>3341194803.6699996</v>
      </c>
      <c r="F46" s="91">
        <f t="shared" si="8"/>
        <v>1076</v>
      </c>
      <c r="G46" s="91">
        <f t="shared" si="8"/>
        <v>1520602046</v>
      </c>
      <c r="H46" s="91">
        <f t="shared" si="8"/>
        <v>126</v>
      </c>
      <c r="I46" s="91">
        <f t="shared" si="8"/>
        <v>192988649</v>
      </c>
      <c r="J46" s="91">
        <f t="shared" si="8"/>
        <v>70</v>
      </c>
      <c r="K46" s="91">
        <f t="shared" si="8"/>
        <v>32268367</v>
      </c>
      <c r="L46" s="91">
        <f t="shared" si="8"/>
        <v>4691</v>
      </c>
      <c r="M46" s="91">
        <f t="shared" si="8"/>
        <v>4616903383.78</v>
      </c>
      <c r="N46" s="91">
        <f t="shared" si="8"/>
        <v>27553</v>
      </c>
      <c r="O46" s="91">
        <f t="shared" si="8"/>
        <v>33718346534.25</v>
      </c>
    </row>
    <row r="47" spans="1:15" ht="19.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1:15" ht="23.2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</row>
    <row r="49" spans="2:15" ht="19.5" customHeight="1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</sheetData>
  <sheetProtection/>
  <printOptions horizontalCentered="1" verticalCentered="1"/>
  <pageMargins left="0.5905511811023623" right="0.5905511811023623" top="0.42" bottom="0.55" header="0.31496062992125984" footer="0.31496062992125984"/>
  <pageSetup fitToHeight="1" fitToWidth="1" horizontalDpi="600" verticalDpi="600" orientation="landscape" paperSize="9" scale="45" r:id="rId1"/>
  <headerFooter alignWithMargins="0">
    <oddFooter>&amp;LPlaneación Estratégica - Sección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showGridLines="0" zoomScale="55" zoomScaleNormal="55" zoomScaleSheetLayoutView="50" zoomScalePageLayoutView="0" workbookViewId="0" topLeftCell="A1">
      <selection activeCell="K8" sqref="K8"/>
    </sheetView>
  </sheetViews>
  <sheetFormatPr defaultColWidth="11.421875" defaultRowHeight="30" customHeight="1"/>
  <cols>
    <col min="1" max="1" width="50.57421875" style="16" bestFit="1" customWidth="1"/>
    <col min="2" max="2" width="24.57421875" style="16" customWidth="1"/>
    <col min="3" max="3" width="19.57421875" style="16" bestFit="1" customWidth="1"/>
    <col min="4" max="4" width="18.57421875" style="16" bestFit="1" customWidth="1"/>
    <col min="5" max="5" width="24.57421875" style="16" bestFit="1" customWidth="1"/>
    <col min="6" max="6" width="19.57421875" style="16" bestFit="1" customWidth="1"/>
    <col min="7" max="7" width="18.00390625" style="16" bestFit="1" customWidth="1"/>
    <col min="8" max="8" width="15.7109375" style="16" bestFit="1" customWidth="1"/>
    <col min="9" max="9" width="19.57421875" style="16" bestFit="1" customWidth="1"/>
    <col min="10" max="10" width="23.140625" style="33" bestFit="1" customWidth="1"/>
    <col min="11" max="11" width="27.7109375" style="34" bestFit="1" customWidth="1"/>
    <col min="12" max="12" width="26.421875" style="16" bestFit="1" customWidth="1"/>
    <col min="13" max="13" width="13.421875" style="16" bestFit="1" customWidth="1"/>
    <col min="14" max="14" width="17.7109375" style="16" bestFit="1" customWidth="1"/>
    <col min="15" max="15" width="27.00390625" style="16" bestFit="1" customWidth="1"/>
    <col min="16" max="16" width="13.421875" style="16" bestFit="1" customWidth="1"/>
    <col min="17" max="17" width="17.7109375" style="16" bestFit="1" customWidth="1"/>
    <col min="18" max="18" width="3.8515625" style="16" bestFit="1" customWidth="1"/>
    <col min="19" max="19" width="11.421875" style="16" customWidth="1"/>
    <col min="20" max="20" width="3.8515625" style="16" bestFit="1" customWidth="1"/>
    <col min="21" max="16384" width="11.421875" style="16" customWidth="1"/>
  </cols>
  <sheetData>
    <row r="1" spans="1:11" s="15" customFormat="1" ht="30" customHeight="1">
      <c r="A1" s="83" t="s">
        <v>210</v>
      </c>
      <c r="B1" s="83"/>
      <c r="C1" s="83"/>
      <c r="D1" s="83"/>
      <c r="E1" s="83"/>
      <c r="F1" s="83"/>
      <c r="G1" s="83"/>
      <c r="H1" s="83"/>
      <c r="I1" s="83"/>
      <c r="J1" s="31"/>
      <c r="K1" s="32"/>
    </row>
    <row r="2" spans="1:11" s="15" customFormat="1" ht="30" customHeight="1">
      <c r="A2" s="83" t="s">
        <v>235</v>
      </c>
      <c r="B2" s="83"/>
      <c r="C2" s="83"/>
      <c r="D2" s="83"/>
      <c r="E2" s="83"/>
      <c r="F2" s="83"/>
      <c r="G2" s="83"/>
      <c r="H2" s="83"/>
      <c r="I2" s="83"/>
      <c r="J2" s="31"/>
      <c r="K2" s="32"/>
    </row>
    <row r="3" spans="1:9" ht="30" customHeight="1">
      <c r="A3" s="83"/>
      <c r="B3" s="83"/>
      <c r="C3" s="83"/>
      <c r="D3" s="83"/>
      <c r="E3" s="83"/>
      <c r="F3" s="83"/>
      <c r="G3" s="83"/>
      <c r="H3" s="83"/>
      <c r="I3" s="83"/>
    </row>
    <row r="4" spans="1:9" ht="30" customHeight="1">
      <c r="A4" s="73" t="s">
        <v>106</v>
      </c>
      <c r="B4" s="73" t="s">
        <v>107</v>
      </c>
      <c r="C4" s="73"/>
      <c r="D4" s="73" t="s">
        <v>53</v>
      </c>
      <c r="E4" s="73"/>
      <c r="F4" s="73"/>
      <c r="G4" s="73"/>
      <c r="H4" s="66" t="s">
        <v>79</v>
      </c>
      <c r="I4" s="66"/>
    </row>
    <row r="5" spans="1:9" ht="30" customHeight="1">
      <c r="A5" s="73"/>
      <c r="B5" s="69" t="s">
        <v>58</v>
      </c>
      <c r="C5" s="69" t="s">
        <v>108</v>
      </c>
      <c r="D5" s="73" t="s">
        <v>61</v>
      </c>
      <c r="E5" s="69" t="s">
        <v>58</v>
      </c>
      <c r="F5" s="69" t="s">
        <v>108</v>
      </c>
      <c r="G5" s="69" t="s">
        <v>59</v>
      </c>
      <c r="H5" s="69" t="s">
        <v>58</v>
      </c>
      <c r="I5" s="69" t="s">
        <v>108</v>
      </c>
    </row>
    <row r="6" spans="1:9" ht="30" customHeight="1">
      <c r="A6" s="73"/>
      <c r="B6" s="110" t="s">
        <v>109</v>
      </c>
      <c r="C6" s="110" t="s">
        <v>110</v>
      </c>
      <c r="D6" s="73"/>
      <c r="E6" s="110" t="s">
        <v>109</v>
      </c>
      <c r="F6" s="110" t="s">
        <v>110</v>
      </c>
      <c r="G6" s="110" t="s">
        <v>111</v>
      </c>
      <c r="H6" s="110" t="s">
        <v>109</v>
      </c>
      <c r="I6" s="110" t="s">
        <v>110</v>
      </c>
    </row>
    <row r="7" spans="1:9" ht="30" customHeight="1">
      <c r="A7" s="69" t="s">
        <v>112</v>
      </c>
      <c r="B7" s="108"/>
      <c r="C7" s="108"/>
      <c r="D7" s="108"/>
      <c r="E7" s="108"/>
      <c r="F7" s="108"/>
      <c r="G7" s="108"/>
      <c r="H7" s="108"/>
      <c r="I7" s="108"/>
    </row>
    <row r="8" spans="1:9" ht="30" customHeight="1">
      <c r="A8" s="69" t="s">
        <v>113</v>
      </c>
      <c r="B8" s="111">
        <v>4124850396</v>
      </c>
      <c r="C8" s="111">
        <v>711403</v>
      </c>
      <c r="D8" s="111">
        <v>6917</v>
      </c>
      <c r="E8" s="111">
        <v>4415751253.71</v>
      </c>
      <c r="F8" s="111">
        <v>720432</v>
      </c>
      <c r="G8" s="111">
        <v>6991</v>
      </c>
      <c r="H8" s="89">
        <f>+E8/B8*100</f>
        <v>107.05239777888904</v>
      </c>
      <c r="I8" s="89">
        <f>+F8/C8*100</f>
        <v>101.26918216538306</v>
      </c>
    </row>
    <row r="9" spans="1:9" ht="30" customHeight="1">
      <c r="A9" s="69" t="s">
        <v>194</v>
      </c>
      <c r="B9" s="111">
        <v>4400646500</v>
      </c>
      <c r="C9" s="111">
        <v>0</v>
      </c>
      <c r="D9" s="111">
        <v>407</v>
      </c>
      <c r="E9" s="111">
        <v>5166579320</v>
      </c>
      <c r="F9" s="111">
        <v>0</v>
      </c>
      <c r="G9" s="111">
        <v>407</v>
      </c>
      <c r="H9" s="89">
        <f aca="true" t="shared" si="0" ref="H9:H35">+E9/B9*100</f>
        <v>117.40500674162308</v>
      </c>
      <c r="I9" s="89">
        <v>0</v>
      </c>
    </row>
    <row r="10" spans="1:9" ht="30" customHeight="1">
      <c r="A10" s="69" t="s">
        <v>116</v>
      </c>
      <c r="B10" s="111">
        <v>1152856325</v>
      </c>
      <c r="C10" s="111">
        <v>223114</v>
      </c>
      <c r="D10" s="111">
        <v>1948</v>
      </c>
      <c r="E10" s="111">
        <v>1009024985</v>
      </c>
      <c r="F10" s="111">
        <v>190508</v>
      </c>
      <c r="G10" s="111">
        <v>1948</v>
      </c>
      <c r="H10" s="89">
        <f t="shared" si="0"/>
        <v>87.52391456931981</v>
      </c>
      <c r="I10" s="89">
        <f aca="true" t="shared" si="1" ref="I10:I35">+F10/C10*100</f>
        <v>85.38594619790778</v>
      </c>
    </row>
    <row r="11" spans="1:9" ht="30" customHeight="1">
      <c r="A11" s="69" t="s">
        <v>193</v>
      </c>
      <c r="B11" s="111">
        <v>991225045</v>
      </c>
      <c r="C11" s="111">
        <v>0</v>
      </c>
      <c r="D11" s="111">
        <v>75</v>
      </c>
      <c r="E11" s="111">
        <v>1375215832.45</v>
      </c>
      <c r="F11" s="111">
        <v>0</v>
      </c>
      <c r="G11" s="111">
        <v>75</v>
      </c>
      <c r="H11" s="89">
        <f t="shared" si="0"/>
        <v>138.73901183055762</v>
      </c>
      <c r="I11" s="89">
        <v>0</v>
      </c>
    </row>
    <row r="12" spans="1:9" ht="30" customHeight="1">
      <c r="A12" s="69" t="s">
        <v>118</v>
      </c>
      <c r="B12" s="111">
        <v>753459114</v>
      </c>
      <c r="C12" s="111">
        <v>84959</v>
      </c>
      <c r="D12" s="111">
        <v>1063</v>
      </c>
      <c r="E12" s="111">
        <v>752091740.06</v>
      </c>
      <c r="F12" s="111">
        <v>64756</v>
      </c>
      <c r="G12" s="111">
        <v>1063</v>
      </c>
      <c r="H12" s="89">
        <f t="shared" si="0"/>
        <v>99.81852048577117</v>
      </c>
      <c r="I12" s="89">
        <f t="shared" si="1"/>
        <v>76.2202944949917</v>
      </c>
    </row>
    <row r="13" spans="1:9" ht="30" customHeight="1">
      <c r="A13" s="69" t="s">
        <v>114</v>
      </c>
      <c r="B13" s="111">
        <v>547106750.9000001</v>
      </c>
      <c r="C13" s="111">
        <v>42185</v>
      </c>
      <c r="D13" s="111">
        <v>952</v>
      </c>
      <c r="E13" s="111">
        <v>786491923.2</v>
      </c>
      <c r="F13" s="111">
        <v>54310</v>
      </c>
      <c r="G13" s="111">
        <v>952</v>
      </c>
      <c r="H13" s="89">
        <f t="shared" si="0"/>
        <v>143.7547465656761</v>
      </c>
      <c r="I13" s="89">
        <f t="shared" si="1"/>
        <v>128.7424439966813</v>
      </c>
    </row>
    <row r="14" spans="1:9" ht="30" customHeight="1">
      <c r="A14" s="69" t="s">
        <v>115</v>
      </c>
      <c r="B14" s="111">
        <v>508975769.18000007</v>
      </c>
      <c r="C14" s="111">
        <v>44212</v>
      </c>
      <c r="D14" s="111">
        <v>533</v>
      </c>
      <c r="E14" s="111">
        <v>302003628</v>
      </c>
      <c r="F14" s="111">
        <v>29743</v>
      </c>
      <c r="G14" s="111">
        <v>533</v>
      </c>
      <c r="H14" s="89">
        <f t="shared" si="0"/>
        <v>59.335561000585855</v>
      </c>
      <c r="I14" s="89">
        <f t="shared" si="1"/>
        <v>67.27359088030398</v>
      </c>
    </row>
    <row r="15" spans="1:9" ht="30" customHeight="1">
      <c r="A15" s="69" t="s">
        <v>212</v>
      </c>
      <c r="B15" s="111">
        <v>22149000</v>
      </c>
      <c r="C15" s="111">
        <v>0</v>
      </c>
      <c r="D15" s="111">
        <v>9</v>
      </c>
      <c r="E15" s="111">
        <v>10950000</v>
      </c>
      <c r="F15" s="111">
        <v>0</v>
      </c>
      <c r="G15" s="111">
        <v>9</v>
      </c>
      <c r="H15" s="89">
        <f t="shared" si="0"/>
        <v>49.43789787349316</v>
      </c>
      <c r="I15" s="89">
        <v>0</v>
      </c>
    </row>
    <row r="16" spans="1:9" ht="30" customHeight="1">
      <c r="A16" s="69" t="s">
        <v>142</v>
      </c>
      <c r="B16" s="111">
        <v>436559631.58</v>
      </c>
      <c r="C16" s="111">
        <v>6633</v>
      </c>
      <c r="D16" s="111">
        <v>191</v>
      </c>
      <c r="E16" s="111">
        <v>415093380</v>
      </c>
      <c r="F16" s="111">
        <v>30103.770700636942</v>
      </c>
      <c r="G16" s="111">
        <v>191</v>
      </c>
      <c r="H16" s="89">
        <f t="shared" si="0"/>
        <v>95.08285924140326</v>
      </c>
      <c r="I16" s="89">
        <f t="shared" si="1"/>
        <v>453.8484954113816</v>
      </c>
    </row>
    <row r="17" spans="1:9" ht="30" customHeight="1">
      <c r="A17" s="69" t="s">
        <v>143</v>
      </c>
      <c r="B17" s="111">
        <v>374291854.19</v>
      </c>
      <c r="C17" s="111">
        <v>67846</v>
      </c>
      <c r="D17" s="111">
        <v>206</v>
      </c>
      <c r="E17" s="111">
        <v>230052987.55</v>
      </c>
      <c r="F17" s="111">
        <v>14974.64331210191</v>
      </c>
      <c r="G17" s="111">
        <v>206</v>
      </c>
      <c r="H17" s="89">
        <f t="shared" si="0"/>
        <v>61.46353039070396</v>
      </c>
      <c r="I17" s="89">
        <f t="shared" si="1"/>
        <v>22.071519783188265</v>
      </c>
    </row>
    <row r="18" spans="1:9" ht="30" customHeight="1">
      <c r="A18" s="69" t="s">
        <v>119</v>
      </c>
      <c r="B18" s="111">
        <v>323182740</v>
      </c>
      <c r="C18" s="111">
        <v>27450</v>
      </c>
      <c r="D18" s="111">
        <v>199</v>
      </c>
      <c r="E18" s="111">
        <v>223674645.07</v>
      </c>
      <c r="F18" s="111">
        <v>17544</v>
      </c>
      <c r="G18" s="111">
        <v>199</v>
      </c>
      <c r="H18" s="89">
        <f t="shared" si="0"/>
        <v>69.20995999662605</v>
      </c>
      <c r="I18" s="89">
        <f t="shared" si="1"/>
        <v>63.91256830601093</v>
      </c>
    </row>
    <row r="19" spans="1:9" ht="30" customHeight="1">
      <c r="A19" s="69" t="s">
        <v>144</v>
      </c>
      <c r="B19" s="111">
        <v>314220254.28000003</v>
      </c>
      <c r="C19" s="111">
        <v>10216</v>
      </c>
      <c r="D19" s="111">
        <v>517</v>
      </c>
      <c r="E19" s="111">
        <v>612269000</v>
      </c>
      <c r="F19" s="111">
        <v>22001</v>
      </c>
      <c r="G19" s="111">
        <v>517</v>
      </c>
      <c r="H19" s="89">
        <f t="shared" si="0"/>
        <v>194.8534480703495</v>
      </c>
      <c r="I19" s="89">
        <f t="shared" si="1"/>
        <v>215.358261550509</v>
      </c>
    </row>
    <row r="20" spans="1:9" ht="30" customHeight="1">
      <c r="A20" s="69" t="s">
        <v>145</v>
      </c>
      <c r="B20" s="111">
        <v>227054031.05</v>
      </c>
      <c r="C20" s="111">
        <v>0</v>
      </c>
      <c r="D20" s="111">
        <v>266</v>
      </c>
      <c r="E20" s="111">
        <v>220050820</v>
      </c>
      <c r="F20" s="111">
        <v>6315</v>
      </c>
      <c r="G20" s="111">
        <v>266</v>
      </c>
      <c r="H20" s="89">
        <f t="shared" si="0"/>
        <v>96.91561915125928</v>
      </c>
      <c r="I20" s="89">
        <v>0</v>
      </c>
    </row>
    <row r="21" spans="1:9" ht="30" customHeight="1">
      <c r="A21" s="69" t="s">
        <v>146</v>
      </c>
      <c r="B21" s="111">
        <v>226854500</v>
      </c>
      <c r="C21" s="111">
        <v>26186</v>
      </c>
      <c r="D21" s="111">
        <v>502</v>
      </c>
      <c r="E21" s="111">
        <v>540234004</v>
      </c>
      <c r="F21" s="111">
        <v>56984</v>
      </c>
      <c r="G21" s="111">
        <v>502</v>
      </c>
      <c r="H21" s="89">
        <f t="shared" si="0"/>
        <v>238.14118917632229</v>
      </c>
      <c r="I21" s="89">
        <f t="shared" si="1"/>
        <v>217.61246467578098</v>
      </c>
    </row>
    <row r="22" spans="1:9" ht="30" customHeight="1">
      <c r="A22" s="69" t="s">
        <v>121</v>
      </c>
      <c r="B22" s="111">
        <v>206939743.25</v>
      </c>
      <c r="C22" s="111">
        <v>64812</v>
      </c>
      <c r="D22" s="111">
        <v>133</v>
      </c>
      <c r="E22" s="111">
        <v>124525805</v>
      </c>
      <c r="F22" s="111">
        <v>5159</v>
      </c>
      <c r="G22" s="111">
        <v>133</v>
      </c>
      <c r="H22" s="89">
        <f t="shared" si="0"/>
        <v>60.17491036004753</v>
      </c>
      <c r="I22" s="89">
        <f t="shared" si="1"/>
        <v>7.959945689069925</v>
      </c>
    </row>
    <row r="23" spans="1:9" ht="30" customHeight="1">
      <c r="A23" s="69" t="s">
        <v>117</v>
      </c>
      <c r="B23" s="111">
        <v>194325000</v>
      </c>
      <c r="C23" s="111">
        <v>49100</v>
      </c>
      <c r="D23" s="111">
        <v>228</v>
      </c>
      <c r="E23" s="111">
        <v>78639900</v>
      </c>
      <c r="F23" s="111">
        <v>11143</v>
      </c>
      <c r="G23" s="111">
        <v>228</v>
      </c>
      <c r="H23" s="89">
        <f t="shared" si="0"/>
        <v>40.468236202238515</v>
      </c>
      <c r="I23" s="89">
        <f t="shared" si="1"/>
        <v>22.694501018329937</v>
      </c>
    </row>
    <row r="24" spans="1:9" ht="30" customHeight="1">
      <c r="A24" s="69" t="s">
        <v>213</v>
      </c>
      <c r="B24" s="111">
        <v>76000000</v>
      </c>
      <c r="C24" s="111">
        <v>0</v>
      </c>
      <c r="D24" s="111">
        <v>5</v>
      </c>
      <c r="E24" s="111">
        <v>58344000</v>
      </c>
      <c r="F24" s="111">
        <v>0</v>
      </c>
      <c r="G24" s="111">
        <v>5</v>
      </c>
      <c r="H24" s="89">
        <f t="shared" si="0"/>
        <v>76.76842105263158</v>
      </c>
      <c r="I24" s="89">
        <v>0</v>
      </c>
    </row>
    <row r="25" spans="1:9" ht="30" customHeight="1">
      <c r="A25" s="69" t="s">
        <v>120</v>
      </c>
      <c r="B25" s="111">
        <v>165242172.39999998</v>
      </c>
      <c r="C25" s="111">
        <v>41861</v>
      </c>
      <c r="D25" s="111">
        <v>435</v>
      </c>
      <c r="E25" s="111">
        <v>125192396</v>
      </c>
      <c r="F25" s="111">
        <v>22987</v>
      </c>
      <c r="G25" s="111">
        <v>435</v>
      </c>
      <c r="H25" s="89">
        <f t="shared" si="0"/>
        <v>75.76298119401874</v>
      </c>
      <c r="I25" s="89">
        <f t="shared" si="1"/>
        <v>54.912687226774324</v>
      </c>
    </row>
    <row r="26" spans="1:9" ht="30" customHeight="1">
      <c r="A26" s="69" t="s">
        <v>124</v>
      </c>
      <c r="B26" s="111">
        <v>88195500</v>
      </c>
      <c r="C26" s="111">
        <v>8716</v>
      </c>
      <c r="D26" s="111">
        <v>130</v>
      </c>
      <c r="E26" s="111">
        <v>99116648.47</v>
      </c>
      <c r="F26" s="111">
        <v>10849</v>
      </c>
      <c r="G26" s="111">
        <v>157</v>
      </c>
      <c r="H26" s="89">
        <f t="shared" si="0"/>
        <v>112.3828862810461</v>
      </c>
      <c r="I26" s="89">
        <f t="shared" si="1"/>
        <v>124.4722349701698</v>
      </c>
    </row>
    <row r="27" spans="1:9" ht="30" customHeight="1">
      <c r="A27" s="69" t="s">
        <v>190</v>
      </c>
      <c r="B27" s="111">
        <v>187252000</v>
      </c>
      <c r="C27" s="111">
        <v>0</v>
      </c>
      <c r="D27" s="111">
        <v>134</v>
      </c>
      <c r="E27" s="111">
        <v>1006175760.6</v>
      </c>
      <c r="F27" s="111">
        <v>0</v>
      </c>
      <c r="G27" s="111">
        <v>134</v>
      </c>
      <c r="H27" s="89">
        <f t="shared" si="0"/>
        <v>537.337791105035</v>
      </c>
      <c r="I27" s="89">
        <v>0</v>
      </c>
    </row>
    <row r="28" spans="1:9" ht="30" customHeight="1">
      <c r="A28" s="69" t="s">
        <v>147</v>
      </c>
      <c r="B28" s="111">
        <v>161622720</v>
      </c>
      <c r="C28" s="111">
        <v>3200</v>
      </c>
      <c r="D28" s="111">
        <v>138</v>
      </c>
      <c r="E28" s="111">
        <v>431587247.95</v>
      </c>
      <c r="F28" s="111">
        <v>2453</v>
      </c>
      <c r="G28" s="111">
        <v>138</v>
      </c>
      <c r="H28" s="89">
        <f t="shared" si="0"/>
        <v>267.03377343853634</v>
      </c>
      <c r="I28" s="89">
        <f t="shared" si="1"/>
        <v>76.65625</v>
      </c>
    </row>
    <row r="29" spans="1:9" ht="30" customHeight="1">
      <c r="A29" s="69" t="s">
        <v>122</v>
      </c>
      <c r="B29" s="111">
        <v>104536254</v>
      </c>
      <c r="C29" s="111">
        <v>25270</v>
      </c>
      <c r="D29" s="111">
        <v>125</v>
      </c>
      <c r="E29" s="111">
        <v>32440000</v>
      </c>
      <c r="F29" s="111">
        <v>3231</v>
      </c>
      <c r="G29" s="111">
        <v>125</v>
      </c>
      <c r="H29" s="89">
        <f t="shared" si="0"/>
        <v>31.03229622136642</v>
      </c>
      <c r="I29" s="89">
        <f t="shared" si="1"/>
        <v>12.785912148793036</v>
      </c>
    </row>
    <row r="30" spans="1:9" ht="30" customHeight="1">
      <c r="A30" s="69" t="s">
        <v>215</v>
      </c>
      <c r="B30" s="111">
        <v>81859583.43</v>
      </c>
      <c r="C30" s="111">
        <v>9159</v>
      </c>
      <c r="D30" s="111">
        <v>180</v>
      </c>
      <c r="E30" s="111">
        <v>53708538</v>
      </c>
      <c r="F30" s="111">
        <v>5107</v>
      </c>
      <c r="G30" s="111">
        <v>180</v>
      </c>
      <c r="H30" s="89">
        <f t="shared" si="0"/>
        <v>65.61056842651465</v>
      </c>
      <c r="I30" s="89">
        <f t="shared" si="1"/>
        <v>55.759362375805225</v>
      </c>
    </row>
    <row r="31" spans="1:9" ht="30" customHeight="1">
      <c r="A31" s="69" t="s">
        <v>123</v>
      </c>
      <c r="B31" s="111">
        <v>27299410</v>
      </c>
      <c r="C31" s="111">
        <v>5354</v>
      </c>
      <c r="D31" s="111">
        <v>143</v>
      </c>
      <c r="E31" s="111">
        <v>44678677.5</v>
      </c>
      <c r="F31" s="111">
        <v>7494</v>
      </c>
      <c r="G31" s="111">
        <v>143</v>
      </c>
      <c r="H31" s="89">
        <f t="shared" si="0"/>
        <v>163.6616963516794</v>
      </c>
      <c r="I31" s="89">
        <f t="shared" si="1"/>
        <v>139.97011580127008</v>
      </c>
    </row>
    <row r="32" spans="1:9" ht="30" customHeight="1">
      <c r="A32" s="69" t="s">
        <v>148</v>
      </c>
      <c r="B32" s="111">
        <v>24737425</v>
      </c>
      <c r="C32" s="111">
        <v>8622</v>
      </c>
      <c r="D32" s="111">
        <v>82</v>
      </c>
      <c r="E32" s="111">
        <v>20180070</v>
      </c>
      <c r="F32" s="111">
        <v>4961</v>
      </c>
      <c r="G32" s="111">
        <v>82</v>
      </c>
      <c r="H32" s="89">
        <f t="shared" si="0"/>
        <v>81.57708411445411</v>
      </c>
      <c r="I32" s="89">
        <f t="shared" si="1"/>
        <v>57.53885409417768</v>
      </c>
    </row>
    <row r="33" spans="1:9" ht="30" customHeight="1">
      <c r="A33" s="69" t="s">
        <v>149</v>
      </c>
      <c r="B33" s="111">
        <v>15931560</v>
      </c>
      <c r="C33" s="111">
        <v>3430</v>
      </c>
      <c r="D33" s="111">
        <v>35</v>
      </c>
      <c r="E33" s="111">
        <v>7970600</v>
      </c>
      <c r="F33" s="111">
        <v>1793</v>
      </c>
      <c r="G33" s="111">
        <v>35</v>
      </c>
      <c r="H33" s="89">
        <f t="shared" si="0"/>
        <v>50.030254413252685</v>
      </c>
      <c r="I33" s="89">
        <f t="shared" si="1"/>
        <v>52.27405247813412</v>
      </c>
    </row>
    <row r="34" spans="1:9" ht="30" customHeight="1">
      <c r="A34" s="69" t="s">
        <v>125</v>
      </c>
      <c r="B34" s="111">
        <v>55200000</v>
      </c>
      <c r="C34" s="111">
        <v>0</v>
      </c>
      <c r="D34" s="111">
        <v>41</v>
      </c>
      <c r="E34" s="111">
        <v>320163024.79</v>
      </c>
      <c r="F34" s="111">
        <v>0</v>
      </c>
      <c r="G34" s="111">
        <v>41</v>
      </c>
      <c r="H34" s="89">
        <f t="shared" si="0"/>
        <v>580.005479692029</v>
      </c>
      <c r="I34" s="89">
        <v>0</v>
      </c>
    </row>
    <row r="35" spans="1:9" ht="30" customHeight="1">
      <c r="A35" s="69" t="s">
        <v>126</v>
      </c>
      <c r="B35" s="111">
        <v>3684935194.8799996</v>
      </c>
      <c r="C35" s="111">
        <v>129700</v>
      </c>
      <c r="D35" s="111">
        <v>3431</v>
      </c>
      <c r="E35" s="111">
        <v>5552183097.45</v>
      </c>
      <c r="F35" s="111">
        <v>78531.58598726115</v>
      </c>
      <c r="G35" s="111">
        <v>3461</v>
      </c>
      <c r="H35" s="89">
        <f t="shared" si="0"/>
        <v>150.67247600892497</v>
      </c>
      <c r="I35" s="89">
        <f t="shared" si="1"/>
        <v>60.548639928497415</v>
      </c>
    </row>
    <row r="36" spans="1:14" ht="30" customHeight="1">
      <c r="A36" s="69" t="s">
        <v>127</v>
      </c>
      <c r="B36" s="111">
        <f aca="true" t="shared" si="2" ref="B36:G36">SUM(B8:B35)</f>
        <v>19477508474.14</v>
      </c>
      <c r="C36" s="111">
        <f t="shared" si="2"/>
        <v>1593428</v>
      </c>
      <c r="D36" s="111">
        <f t="shared" si="2"/>
        <v>19025</v>
      </c>
      <c r="E36" s="111">
        <f t="shared" si="2"/>
        <v>24014389284.8</v>
      </c>
      <c r="F36" s="111">
        <f t="shared" si="2"/>
        <v>1361380</v>
      </c>
      <c r="G36" s="111">
        <f t="shared" si="2"/>
        <v>19156</v>
      </c>
      <c r="H36" s="112">
        <f>E36/B36*100</f>
        <v>123.2929217650376</v>
      </c>
      <c r="I36" s="112">
        <f>F36/C36*100</f>
        <v>85.43718323011771</v>
      </c>
      <c r="J36" s="62"/>
      <c r="K36" s="49"/>
      <c r="L36" s="49"/>
      <c r="M36" s="49"/>
      <c r="N36" s="49"/>
    </row>
    <row r="37" spans="1:14" ht="30" customHeight="1">
      <c r="A37" s="69" t="s">
        <v>128</v>
      </c>
      <c r="B37" s="111"/>
      <c r="C37" s="111"/>
      <c r="D37" s="111"/>
      <c r="E37" s="111"/>
      <c r="F37" s="108"/>
      <c r="G37" s="111"/>
      <c r="H37" s="89"/>
      <c r="I37" s="89"/>
      <c r="K37" s="49"/>
      <c r="L37" s="49"/>
      <c r="M37" s="49"/>
      <c r="N37" s="49"/>
    </row>
    <row r="38" spans="1:14" ht="30" customHeight="1">
      <c r="A38" s="69" t="s">
        <v>216</v>
      </c>
      <c r="B38" s="111"/>
      <c r="C38" s="111"/>
      <c r="D38" s="111"/>
      <c r="E38" s="111"/>
      <c r="F38" s="111"/>
      <c r="G38" s="111"/>
      <c r="H38" s="89"/>
      <c r="I38" s="89"/>
      <c r="K38" s="49"/>
      <c r="L38" s="49"/>
      <c r="M38" s="49"/>
      <c r="N38" s="49"/>
    </row>
    <row r="39" spans="1:14" ht="30" customHeight="1">
      <c r="A39" s="69" t="s">
        <v>131</v>
      </c>
      <c r="B39" s="111">
        <v>1360281118</v>
      </c>
      <c r="C39" s="111">
        <v>0</v>
      </c>
      <c r="D39" s="111">
        <v>646</v>
      </c>
      <c r="E39" s="111">
        <v>891734884.55</v>
      </c>
      <c r="F39" s="111">
        <v>0</v>
      </c>
      <c r="G39" s="111">
        <v>646</v>
      </c>
      <c r="H39" s="89">
        <f>+E39/B39*100</f>
        <v>65.5551909638431</v>
      </c>
      <c r="I39" s="91">
        <v>0</v>
      </c>
      <c r="K39" s="49"/>
      <c r="L39" s="49"/>
      <c r="M39" s="49"/>
      <c r="N39" s="49"/>
    </row>
    <row r="40" spans="1:14" ht="30" customHeight="1">
      <c r="A40" s="69" t="s">
        <v>129</v>
      </c>
      <c r="B40" s="111">
        <v>1138588448.53</v>
      </c>
      <c r="C40" s="111">
        <v>0</v>
      </c>
      <c r="D40" s="111">
        <v>1038</v>
      </c>
      <c r="E40" s="111">
        <v>1056455091.48</v>
      </c>
      <c r="F40" s="111">
        <v>0</v>
      </c>
      <c r="G40" s="111">
        <v>1038</v>
      </c>
      <c r="H40" s="89">
        <f aca="true" t="shared" si="3" ref="H40:H45">+E40/B40*100</f>
        <v>92.78638764023647</v>
      </c>
      <c r="I40" s="91">
        <v>0</v>
      </c>
      <c r="K40" s="49"/>
      <c r="L40" s="49"/>
      <c r="M40" s="49"/>
      <c r="N40" s="49"/>
    </row>
    <row r="41" spans="1:14" ht="30" customHeight="1">
      <c r="A41" s="69" t="s">
        <v>150</v>
      </c>
      <c r="B41" s="111">
        <v>56741580</v>
      </c>
      <c r="C41" s="111">
        <v>0</v>
      </c>
      <c r="D41" s="111">
        <v>56</v>
      </c>
      <c r="E41" s="111">
        <v>73892029</v>
      </c>
      <c r="F41" s="111">
        <v>0</v>
      </c>
      <c r="G41" s="111">
        <v>56</v>
      </c>
      <c r="H41" s="89">
        <f t="shared" si="3"/>
        <v>130.22554007131984</v>
      </c>
      <c r="I41" s="91">
        <v>0</v>
      </c>
      <c r="K41" s="49"/>
      <c r="L41" s="49"/>
      <c r="M41" s="49"/>
      <c r="N41" s="49"/>
    </row>
    <row r="42" spans="1:14" ht="30" customHeight="1">
      <c r="A42" s="69" t="s">
        <v>130</v>
      </c>
      <c r="B42" s="111">
        <v>484806420</v>
      </c>
      <c r="C42" s="111">
        <v>0</v>
      </c>
      <c r="D42" s="111">
        <v>232</v>
      </c>
      <c r="E42" s="111">
        <v>293734171</v>
      </c>
      <c r="F42" s="111">
        <v>0</v>
      </c>
      <c r="G42" s="111">
        <v>232</v>
      </c>
      <c r="H42" s="89">
        <f t="shared" si="3"/>
        <v>60.587929301761314</v>
      </c>
      <c r="I42" s="91">
        <v>0</v>
      </c>
      <c r="K42" s="49"/>
      <c r="L42" s="49"/>
      <c r="M42" s="49"/>
      <c r="N42" s="49"/>
    </row>
    <row r="43" spans="1:14" ht="30" customHeight="1">
      <c r="A43" s="69" t="s">
        <v>151</v>
      </c>
      <c r="B43" s="111">
        <v>273440000</v>
      </c>
      <c r="C43" s="111">
        <v>0</v>
      </c>
      <c r="D43" s="111">
        <v>11</v>
      </c>
      <c r="E43" s="111">
        <v>93065915.93</v>
      </c>
      <c r="F43" s="111">
        <v>0</v>
      </c>
      <c r="G43" s="111">
        <v>11</v>
      </c>
      <c r="H43" s="89">
        <f t="shared" si="3"/>
        <v>34.03522378949678</v>
      </c>
      <c r="I43" s="91">
        <v>0</v>
      </c>
      <c r="K43" s="49"/>
      <c r="L43" s="49"/>
      <c r="M43" s="49"/>
      <c r="N43" s="49"/>
    </row>
    <row r="44" spans="1:14" ht="30" customHeight="1">
      <c r="A44" s="69" t="s">
        <v>152</v>
      </c>
      <c r="B44" s="111">
        <v>59121000</v>
      </c>
      <c r="C44" s="111">
        <v>0</v>
      </c>
      <c r="D44" s="111">
        <v>5</v>
      </c>
      <c r="E44" s="111">
        <v>2580000</v>
      </c>
      <c r="F44" s="111">
        <v>0</v>
      </c>
      <c r="G44" s="111">
        <v>5</v>
      </c>
      <c r="H44" s="89">
        <f t="shared" si="3"/>
        <v>4.363931597909372</v>
      </c>
      <c r="I44" s="91">
        <v>0</v>
      </c>
      <c r="K44" s="49"/>
      <c r="L44" s="49"/>
      <c r="M44" s="49"/>
      <c r="N44" s="49"/>
    </row>
    <row r="45" spans="1:14" ht="30" customHeight="1">
      <c r="A45" s="69" t="s">
        <v>153</v>
      </c>
      <c r="B45" s="111">
        <v>573275423</v>
      </c>
      <c r="C45" s="111">
        <v>0</v>
      </c>
      <c r="D45" s="111">
        <v>577</v>
      </c>
      <c r="E45" s="111">
        <v>929732711.71</v>
      </c>
      <c r="F45" s="111">
        <v>0</v>
      </c>
      <c r="G45" s="111">
        <v>577</v>
      </c>
      <c r="H45" s="89">
        <f t="shared" si="3"/>
        <v>162.17906339759486</v>
      </c>
      <c r="I45" s="91">
        <v>0</v>
      </c>
      <c r="K45" s="49"/>
      <c r="L45" s="49"/>
      <c r="M45" s="49"/>
      <c r="N45" s="49"/>
    </row>
    <row r="46" spans="1:14" ht="30" customHeight="1">
      <c r="A46" s="69" t="s">
        <v>217</v>
      </c>
      <c r="B46" s="111">
        <f aca="true" t="shared" si="4" ref="B46:G46">SUM(B39:B45)</f>
        <v>3946253989.5299997</v>
      </c>
      <c r="C46" s="111">
        <f t="shared" si="4"/>
        <v>0</v>
      </c>
      <c r="D46" s="111">
        <f t="shared" si="4"/>
        <v>2565</v>
      </c>
      <c r="E46" s="111">
        <f t="shared" si="4"/>
        <v>3341194803.6699996</v>
      </c>
      <c r="F46" s="111">
        <f t="shared" si="4"/>
        <v>0</v>
      </c>
      <c r="G46" s="111">
        <f t="shared" si="4"/>
        <v>2565</v>
      </c>
      <c r="H46" s="112">
        <f>E46/B46*100</f>
        <v>84.66750524762693</v>
      </c>
      <c r="I46" s="111">
        <v>0</v>
      </c>
      <c r="K46" s="49"/>
      <c r="L46" s="49"/>
      <c r="M46" s="49"/>
      <c r="N46" s="49"/>
    </row>
    <row r="47" spans="1:14" ht="30" customHeight="1">
      <c r="A47" s="69" t="s">
        <v>132</v>
      </c>
      <c r="B47" s="111"/>
      <c r="C47" s="111"/>
      <c r="D47" s="111"/>
      <c r="E47" s="111"/>
      <c r="F47" s="111"/>
      <c r="G47" s="111"/>
      <c r="H47" s="89"/>
      <c r="I47" s="91"/>
      <c r="K47" s="49"/>
      <c r="L47" s="49"/>
      <c r="M47" s="49"/>
      <c r="N47" s="49"/>
    </row>
    <row r="48" spans="1:14" ht="30" customHeight="1">
      <c r="A48" s="69" t="s">
        <v>154</v>
      </c>
      <c r="B48" s="111">
        <v>813074000</v>
      </c>
      <c r="C48" s="111">
        <v>0</v>
      </c>
      <c r="D48" s="111">
        <v>844</v>
      </c>
      <c r="E48" s="111">
        <v>897971500</v>
      </c>
      <c r="F48" s="111">
        <v>0</v>
      </c>
      <c r="G48" s="111">
        <v>844</v>
      </c>
      <c r="H48" s="89">
        <f aca="true" t="shared" si="5" ref="H48:H58">E48/B48*100</f>
        <v>110.44154652590048</v>
      </c>
      <c r="I48" s="91">
        <v>0</v>
      </c>
      <c r="K48" s="49"/>
      <c r="L48" s="49"/>
      <c r="M48" s="49"/>
      <c r="N48" s="49"/>
    </row>
    <row r="49" spans="1:14" ht="30" customHeight="1">
      <c r="A49" s="69" t="s">
        <v>206</v>
      </c>
      <c r="B49" s="111">
        <v>435975000</v>
      </c>
      <c r="C49" s="111">
        <v>0</v>
      </c>
      <c r="D49" s="111">
        <v>212</v>
      </c>
      <c r="E49" s="111">
        <v>576981692</v>
      </c>
      <c r="F49" s="111">
        <v>0</v>
      </c>
      <c r="G49" s="111">
        <v>212</v>
      </c>
      <c r="H49" s="89">
        <f t="shared" si="5"/>
        <v>132.34283892425026</v>
      </c>
      <c r="I49" s="91">
        <v>0</v>
      </c>
      <c r="K49" s="49"/>
      <c r="L49" s="49"/>
      <c r="M49" s="49"/>
      <c r="N49" s="49"/>
    </row>
    <row r="50" spans="1:14" ht="30" customHeight="1">
      <c r="A50" s="69" t="s">
        <v>126</v>
      </c>
      <c r="B50" s="111">
        <v>66850000</v>
      </c>
      <c r="C50" s="111">
        <v>0</v>
      </c>
      <c r="D50" s="111">
        <v>20</v>
      </c>
      <c r="E50" s="111">
        <v>45648854</v>
      </c>
      <c r="F50" s="111">
        <v>0</v>
      </c>
      <c r="G50" s="111">
        <v>20</v>
      </c>
      <c r="H50" s="89">
        <f t="shared" si="5"/>
        <v>68.28549588631265</v>
      </c>
      <c r="I50" s="91">
        <v>0</v>
      </c>
      <c r="K50" s="49"/>
      <c r="L50" s="49"/>
      <c r="M50" s="49"/>
      <c r="N50" s="49"/>
    </row>
    <row r="51" spans="1:14" ht="30" customHeight="1">
      <c r="A51" s="69" t="s">
        <v>133</v>
      </c>
      <c r="B51" s="111">
        <f aca="true" t="shared" si="6" ref="B51:G51">SUM(B48:B50)</f>
        <v>1315899000</v>
      </c>
      <c r="C51" s="111">
        <f t="shared" si="6"/>
        <v>0</v>
      </c>
      <c r="D51" s="111">
        <f t="shared" si="6"/>
        <v>1076</v>
      </c>
      <c r="E51" s="111">
        <f t="shared" si="6"/>
        <v>1520602046</v>
      </c>
      <c r="F51" s="111">
        <f t="shared" si="6"/>
        <v>0</v>
      </c>
      <c r="G51" s="111">
        <f t="shared" si="6"/>
        <v>1076</v>
      </c>
      <c r="H51" s="112">
        <f t="shared" si="5"/>
        <v>115.55613660318915</v>
      </c>
      <c r="I51" s="111">
        <v>0</v>
      </c>
      <c r="K51" s="49"/>
      <c r="L51" s="49"/>
      <c r="M51" s="49"/>
      <c r="N51" s="49"/>
    </row>
    <row r="52" spans="1:14" ht="30" customHeight="1">
      <c r="A52" s="69" t="s">
        <v>155</v>
      </c>
      <c r="B52" s="111">
        <v>40462850</v>
      </c>
      <c r="C52" s="111">
        <v>0</v>
      </c>
      <c r="D52" s="111">
        <v>126</v>
      </c>
      <c r="E52" s="111">
        <v>192988649</v>
      </c>
      <c r="F52" s="111">
        <v>0</v>
      </c>
      <c r="G52" s="111">
        <v>126</v>
      </c>
      <c r="H52" s="112">
        <f t="shared" si="5"/>
        <v>476.9526837580645</v>
      </c>
      <c r="I52" s="111">
        <v>0</v>
      </c>
      <c r="K52" s="49"/>
      <c r="L52" s="49"/>
      <c r="M52" s="49"/>
      <c r="N52" s="49"/>
    </row>
    <row r="53" spans="1:14" ht="30" customHeight="1">
      <c r="A53" s="69" t="s">
        <v>156</v>
      </c>
      <c r="B53" s="111">
        <v>30932000</v>
      </c>
      <c r="C53" s="111">
        <v>0</v>
      </c>
      <c r="D53" s="111">
        <v>70</v>
      </c>
      <c r="E53" s="111">
        <v>32268367</v>
      </c>
      <c r="F53" s="111">
        <v>0</v>
      </c>
      <c r="G53" s="111">
        <v>70</v>
      </c>
      <c r="H53" s="112">
        <f t="shared" si="5"/>
        <v>104.32033816112765</v>
      </c>
      <c r="I53" s="111">
        <v>0</v>
      </c>
      <c r="K53" s="49"/>
      <c r="L53" s="49"/>
      <c r="M53" s="49"/>
      <c r="N53" s="49"/>
    </row>
    <row r="54" spans="1:14" ht="30" customHeight="1">
      <c r="A54" s="69" t="s">
        <v>134</v>
      </c>
      <c r="B54" s="111">
        <f aca="true" t="shared" si="7" ref="B54:G54">+B53+B52+B51+B46</f>
        <v>5333547839.53</v>
      </c>
      <c r="C54" s="111">
        <f t="shared" si="7"/>
        <v>0</v>
      </c>
      <c r="D54" s="111">
        <f t="shared" si="7"/>
        <v>3837</v>
      </c>
      <c r="E54" s="111">
        <f t="shared" si="7"/>
        <v>5087053865.67</v>
      </c>
      <c r="F54" s="111">
        <f t="shared" si="7"/>
        <v>0</v>
      </c>
      <c r="G54" s="111">
        <f t="shared" si="7"/>
        <v>3837</v>
      </c>
      <c r="H54" s="112">
        <f t="shared" si="5"/>
        <v>95.3784238695097</v>
      </c>
      <c r="I54" s="111">
        <f>SUM(I46+I51+I52+I53)</f>
        <v>0</v>
      </c>
      <c r="J54" s="62"/>
      <c r="K54" s="49"/>
      <c r="L54" s="49"/>
      <c r="M54" s="49"/>
      <c r="N54" s="49"/>
    </row>
    <row r="55" spans="1:14" ht="30" customHeight="1">
      <c r="A55" s="69" t="s">
        <v>135</v>
      </c>
      <c r="B55" s="111">
        <f aca="true" t="shared" si="8" ref="B55:G55">SUM(B56:B57)</f>
        <v>5935073724.429999</v>
      </c>
      <c r="C55" s="111">
        <f t="shared" si="8"/>
        <v>0</v>
      </c>
      <c r="D55" s="111">
        <f t="shared" si="8"/>
        <v>4691</v>
      </c>
      <c r="E55" s="111">
        <f t="shared" si="8"/>
        <v>4616903383.8</v>
      </c>
      <c r="F55" s="111">
        <f t="shared" si="8"/>
        <v>0</v>
      </c>
      <c r="G55" s="111">
        <f t="shared" si="8"/>
        <v>4691</v>
      </c>
      <c r="H55" s="112">
        <f t="shared" si="5"/>
        <v>77.79016063096006</v>
      </c>
      <c r="I55" s="111">
        <v>0</v>
      </c>
      <c r="K55" s="49"/>
      <c r="L55" s="49"/>
      <c r="M55" s="49"/>
      <c r="N55" s="49"/>
    </row>
    <row r="56" spans="1:14" ht="30" customHeight="1">
      <c r="A56" s="69" t="s">
        <v>136</v>
      </c>
      <c r="B56" s="111">
        <v>255850245</v>
      </c>
      <c r="C56" s="111">
        <v>0</v>
      </c>
      <c r="D56" s="111">
        <v>2231</v>
      </c>
      <c r="E56" s="111">
        <v>542409274.7299999</v>
      </c>
      <c r="F56" s="111">
        <v>0</v>
      </c>
      <c r="G56" s="111">
        <v>2231</v>
      </c>
      <c r="H56" s="89">
        <f t="shared" si="5"/>
        <v>212.00264034533168</v>
      </c>
      <c r="I56" s="91">
        <v>0</v>
      </c>
      <c r="J56" s="62"/>
      <c r="K56" s="49"/>
      <c r="L56" s="49"/>
      <c r="M56" s="49"/>
      <c r="N56" s="49"/>
    </row>
    <row r="57" spans="1:14" ht="30" customHeight="1">
      <c r="A57" s="69" t="s">
        <v>214</v>
      </c>
      <c r="B57" s="111">
        <v>5679223479.429999</v>
      </c>
      <c r="C57" s="111">
        <v>0</v>
      </c>
      <c r="D57" s="111">
        <v>2460</v>
      </c>
      <c r="E57" s="111">
        <v>4074494109.07</v>
      </c>
      <c r="F57" s="111">
        <v>0</v>
      </c>
      <c r="G57" s="111">
        <v>2460</v>
      </c>
      <c r="H57" s="89">
        <f t="shared" si="5"/>
        <v>71.74385941718462</v>
      </c>
      <c r="I57" s="91">
        <v>0</v>
      </c>
      <c r="J57" s="62"/>
      <c r="K57" s="49"/>
      <c r="L57" s="49"/>
      <c r="M57" s="49"/>
      <c r="N57" s="49"/>
    </row>
    <row r="58" spans="1:14" ht="30" customHeight="1">
      <c r="A58" s="69" t="s">
        <v>33</v>
      </c>
      <c r="B58" s="113">
        <f aca="true" t="shared" si="9" ref="B58:G58">SUM(B36+B54+B55)</f>
        <v>30746130038.1</v>
      </c>
      <c r="C58" s="113">
        <f t="shared" si="9"/>
        <v>1593428</v>
      </c>
      <c r="D58" s="113">
        <f t="shared" si="9"/>
        <v>27553</v>
      </c>
      <c r="E58" s="113">
        <f t="shared" si="9"/>
        <v>33718346534.27</v>
      </c>
      <c r="F58" s="113">
        <f t="shared" si="9"/>
        <v>1361380</v>
      </c>
      <c r="G58" s="113">
        <f t="shared" si="9"/>
        <v>27684</v>
      </c>
      <c r="H58" s="89">
        <f t="shared" si="5"/>
        <v>109.6669613134625</v>
      </c>
      <c r="I58" s="89">
        <f>F58/C58*100</f>
        <v>85.43718323011771</v>
      </c>
      <c r="K58" s="49"/>
      <c r="L58" s="49"/>
      <c r="M58" s="49"/>
      <c r="N58" s="49"/>
    </row>
    <row r="59" spans="1:14" ht="30" customHeight="1">
      <c r="A59" s="71" t="s">
        <v>226</v>
      </c>
      <c r="B59" s="93"/>
      <c r="C59" s="93"/>
      <c r="D59" s="93"/>
      <c r="E59" s="93"/>
      <c r="F59" s="93"/>
      <c r="G59" s="93"/>
      <c r="H59" s="93"/>
      <c r="I59" s="93"/>
      <c r="K59" s="49"/>
      <c r="L59" s="49"/>
      <c r="M59" s="49"/>
      <c r="N59" s="49"/>
    </row>
    <row r="60" spans="1:14" ht="30" customHeight="1">
      <c r="A60" s="93"/>
      <c r="B60" s="93"/>
      <c r="C60" s="93"/>
      <c r="D60" s="93"/>
      <c r="E60" s="93"/>
      <c r="F60" s="93"/>
      <c r="G60" s="93"/>
      <c r="H60" s="93"/>
      <c r="I60" s="93"/>
      <c r="K60" s="49"/>
      <c r="L60" s="49"/>
      <c r="M60" s="49"/>
      <c r="N60" s="49"/>
    </row>
    <row r="61" spans="1:14" ht="30" customHeight="1">
      <c r="A61" s="93"/>
      <c r="B61" s="114"/>
      <c r="C61" s="114"/>
      <c r="D61" s="114"/>
      <c r="E61" s="114"/>
      <c r="F61" s="114"/>
      <c r="G61" s="114"/>
      <c r="H61" s="93"/>
      <c r="I61" s="93"/>
      <c r="K61" s="49"/>
      <c r="L61" s="49"/>
      <c r="M61" s="49"/>
      <c r="N61" s="49"/>
    </row>
    <row r="62" spans="1:14" ht="30" customHeight="1">
      <c r="A62" s="93"/>
      <c r="B62" s="93"/>
      <c r="C62" s="93"/>
      <c r="D62" s="93"/>
      <c r="E62" s="93"/>
      <c r="F62" s="93"/>
      <c r="G62" s="93"/>
      <c r="H62" s="93"/>
      <c r="I62" s="93"/>
      <c r="K62" s="49"/>
      <c r="L62" s="49"/>
      <c r="M62" s="49"/>
      <c r="N62" s="49"/>
    </row>
    <row r="63" spans="11:14" ht="30" customHeight="1">
      <c r="K63" s="49"/>
      <c r="L63" s="49"/>
      <c r="M63" s="49"/>
      <c r="N63" s="49"/>
    </row>
    <row r="64" spans="11:22" ht="30" customHeight="1">
      <c r="K64" s="49"/>
      <c r="L64" s="49"/>
      <c r="M64" s="49"/>
      <c r="N64" s="49"/>
      <c r="S64" s="49"/>
      <c r="T64" s="49"/>
      <c r="U64" s="49"/>
      <c r="V64" s="49"/>
    </row>
    <row r="65" spans="5:22" ht="30" customHeight="1"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1:14" ht="30" customHeight="1">
      <c r="K66" s="49"/>
      <c r="L66" s="49"/>
      <c r="M66" s="49"/>
      <c r="N66" s="49"/>
    </row>
    <row r="67" spans="11:14" ht="30" customHeight="1">
      <c r="K67" s="49"/>
      <c r="L67" s="49"/>
      <c r="M67" s="49"/>
      <c r="N67" s="49"/>
    </row>
  </sheetData>
  <sheetProtection/>
  <printOptions horizontalCentered="1" verticalCentered="1"/>
  <pageMargins left="0.15748031496062992" right="0.15748031496062992" top="0.5511811023622047" bottom="0.5511811023622047" header="0.31496062992125984" footer="0.31496062992125984"/>
  <pageSetup fitToHeight="1" fitToWidth="1" horizontalDpi="600" verticalDpi="600" orientation="portrait" paperSize="9" scale="44" r:id="rId1"/>
  <headerFooter alignWithMargins="0">
    <oddFooter>&amp;LPlaneación Estratégica - Sección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="55" zoomScaleNormal="55" zoomScaleSheetLayoutView="30" zoomScalePageLayoutView="0" workbookViewId="0" topLeftCell="A1">
      <selection activeCell="H35" sqref="H35"/>
    </sheetView>
  </sheetViews>
  <sheetFormatPr defaultColWidth="11.421875" defaultRowHeight="21.75" customHeight="1"/>
  <cols>
    <col min="1" max="1" width="41.421875" style="16" bestFit="1" customWidth="1"/>
    <col min="2" max="2" width="25.57421875" style="16" bestFit="1" customWidth="1"/>
    <col min="3" max="3" width="24.00390625" style="16" customWidth="1"/>
    <col min="4" max="4" width="25.57421875" style="16" customWidth="1"/>
    <col min="5" max="5" width="22.421875" style="16" bestFit="1" customWidth="1"/>
    <col min="6" max="6" width="25.57421875" style="16" customWidth="1"/>
    <col min="7" max="7" width="22.421875" style="16" bestFit="1" customWidth="1"/>
    <col min="8" max="8" width="25.57421875" style="16" customWidth="1"/>
    <col min="9" max="9" width="18.00390625" style="16" bestFit="1" customWidth="1"/>
    <col min="10" max="10" width="25.57421875" style="16" customWidth="1"/>
    <col min="11" max="11" width="18.00390625" style="16" bestFit="1" customWidth="1"/>
    <col min="12" max="12" width="25.57421875" style="16" customWidth="1"/>
    <col min="13" max="13" width="22.421875" style="16" bestFit="1" customWidth="1"/>
    <col min="14" max="14" width="25.57421875" style="16" bestFit="1" customWidth="1"/>
    <col min="15" max="15" width="24.57421875" style="16" bestFit="1" customWidth="1"/>
    <col min="16" max="16384" width="11.421875" style="16" customWidth="1"/>
  </cols>
  <sheetData>
    <row r="1" spans="1:16" s="15" customFormat="1" ht="23.25">
      <c r="A1" s="83" t="s">
        <v>137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5"/>
    </row>
    <row r="2" spans="1:15" s="15" customFormat="1" ht="23.25">
      <c r="A2" s="83" t="s">
        <v>235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0.5" customHeight="1">
      <c r="A3" s="115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93"/>
      <c r="O3" s="93"/>
    </row>
    <row r="4" spans="1:15" ht="23.25">
      <c r="A4" s="84"/>
      <c r="B4" s="84"/>
      <c r="C4" s="84"/>
      <c r="D4" s="83" t="s">
        <v>36</v>
      </c>
      <c r="E4" s="83"/>
      <c r="F4" s="83"/>
      <c r="G4" s="83"/>
      <c r="H4" s="83"/>
      <c r="I4" s="83"/>
      <c r="J4" s="83"/>
      <c r="K4" s="83"/>
      <c r="L4" s="84"/>
      <c r="M4" s="84"/>
      <c r="N4" s="84"/>
      <c r="O4" s="84"/>
    </row>
    <row r="5" spans="1:15" ht="23.25">
      <c r="A5" s="84" t="s">
        <v>52</v>
      </c>
      <c r="B5" s="83" t="s">
        <v>38</v>
      </c>
      <c r="C5" s="83"/>
      <c r="D5" s="83" t="s">
        <v>39</v>
      </c>
      <c r="E5" s="83"/>
      <c r="F5" s="83" t="s">
        <v>40</v>
      </c>
      <c r="G5" s="83"/>
      <c r="H5" s="83" t="s">
        <v>138</v>
      </c>
      <c r="I5" s="83"/>
      <c r="J5" s="83" t="s">
        <v>41</v>
      </c>
      <c r="K5" s="83"/>
      <c r="L5" s="83" t="s">
        <v>42</v>
      </c>
      <c r="M5" s="83"/>
      <c r="N5" s="83" t="s">
        <v>43</v>
      </c>
      <c r="O5" s="83"/>
    </row>
    <row r="6" spans="1:15" ht="23.25">
      <c r="A6" s="84" t="s">
        <v>37</v>
      </c>
      <c r="B6" s="84" t="s">
        <v>139</v>
      </c>
      <c r="C6" s="84" t="s">
        <v>140</v>
      </c>
      <c r="D6" s="84" t="s">
        <v>139</v>
      </c>
      <c r="E6" s="84" t="s">
        <v>140</v>
      </c>
      <c r="F6" s="84" t="s">
        <v>139</v>
      </c>
      <c r="G6" s="84" t="s">
        <v>140</v>
      </c>
      <c r="H6" s="84" t="s">
        <v>139</v>
      </c>
      <c r="I6" s="84" t="s">
        <v>140</v>
      </c>
      <c r="J6" s="84" t="s">
        <v>139</v>
      </c>
      <c r="K6" s="84" t="s">
        <v>140</v>
      </c>
      <c r="L6" s="84" t="s">
        <v>139</v>
      </c>
      <c r="M6" s="84" t="s">
        <v>140</v>
      </c>
      <c r="N6" s="84" t="s">
        <v>139</v>
      </c>
      <c r="O6" s="84" t="s">
        <v>140</v>
      </c>
    </row>
    <row r="7" spans="1:15" ht="23.25">
      <c r="A7" s="84" t="s">
        <v>44</v>
      </c>
      <c r="B7" s="84" t="s">
        <v>63</v>
      </c>
      <c r="C7" s="84" t="s">
        <v>63</v>
      </c>
      <c r="D7" s="84" t="s">
        <v>63</v>
      </c>
      <c r="E7" s="84" t="s">
        <v>63</v>
      </c>
      <c r="F7" s="84" t="s">
        <v>63</v>
      </c>
      <c r="G7" s="84" t="s">
        <v>63</v>
      </c>
      <c r="H7" s="84" t="s">
        <v>63</v>
      </c>
      <c r="I7" s="84" t="s">
        <v>63</v>
      </c>
      <c r="J7" s="84" t="s">
        <v>63</v>
      </c>
      <c r="K7" s="84" t="s">
        <v>63</v>
      </c>
      <c r="L7" s="84" t="s">
        <v>63</v>
      </c>
      <c r="M7" s="84" t="s">
        <v>63</v>
      </c>
      <c r="N7" s="84" t="s">
        <v>63</v>
      </c>
      <c r="O7" s="84" t="s">
        <v>63</v>
      </c>
    </row>
    <row r="8" spans="1:17" ht="27.75" customHeight="1">
      <c r="A8" s="84" t="s">
        <v>1</v>
      </c>
      <c r="B8" s="91">
        <f aca="true" t="shared" si="0" ref="B8:M8">SUM(B9:B13)</f>
        <v>2473364978.7300005</v>
      </c>
      <c r="C8" s="91">
        <f t="shared" si="0"/>
        <v>1289205375.67</v>
      </c>
      <c r="D8" s="91">
        <f t="shared" si="0"/>
        <v>1311146022.86</v>
      </c>
      <c r="E8" s="91">
        <f t="shared" si="0"/>
        <v>816815005.81</v>
      </c>
      <c r="F8" s="91">
        <f t="shared" si="0"/>
        <v>487691637.06</v>
      </c>
      <c r="G8" s="91">
        <f t="shared" si="0"/>
        <v>195102596.73000002</v>
      </c>
      <c r="H8" s="91">
        <f t="shared" si="0"/>
        <v>19079196.08</v>
      </c>
      <c r="I8" s="91">
        <f t="shared" si="0"/>
        <v>11151297.649999999</v>
      </c>
      <c r="J8" s="91">
        <f t="shared" si="0"/>
        <v>2561977.01</v>
      </c>
      <c r="K8" s="91">
        <f t="shared" si="0"/>
        <v>2427810.57</v>
      </c>
      <c r="L8" s="91">
        <f t="shared" si="0"/>
        <v>2249559585.31</v>
      </c>
      <c r="M8" s="91">
        <f t="shared" si="0"/>
        <v>2413503682.97</v>
      </c>
      <c r="N8" s="91">
        <f>SUM(N9:N13)</f>
        <v>6543403397.049999</v>
      </c>
      <c r="O8" s="91">
        <f>SUM(O9:O13)</f>
        <v>4728205769.4</v>
      </c>
      <c r="Q8" s="36"/>
    </row>
    <row r="9" spans="1:15" ht="27.75" customHeight="1">
      <c r="A9" s="84" t="s">
        <v>2</v>
      </c>
      <c r="B9" s="116">
        <v>842060061.3400002</v>
      </c>
      <c r="C9" s="116">
        <v>668351348.72</v>
      </c>
      <c r="D9" s="116">
        <v>97567894.85</v>
      </c>
      <c r="E9" s="116">
        <v>91077654.26</v>
      </c>
      <c r="F9" s="116">
        <v>88808000</v>
      </c>
      <c r="G9" s="116">
        <v>99374001.12999998</v>
      </c>
      <c r="H9" s="91">
        <v>2006500</v>
      </c>
      <c r="I9" s="91">
        <v>4574704.4399999995</v>
      </c>
      <c r="J9" s="91">
        <v>245790</v>
      </c>
      <c r="K9" s="91">
        <v>1189155.9700000002</v>
      </c>
      <c r="L9" s="91">
        <v>1552149799.6</v>
      </c>
      <c r="M9" s="91">
        <v>1605548272.0700002</v>
      </c>
      <c r="N9" s="91">
        <f>+B9+D9+F9+H9+J9+L9</f>
        <v>2582838045.79</v>
      </c>
      <c r="O9" s="91">
        <f>+C9+E9+G9+I9+K9+M9</f>
        <v>2470115136.59</v>
      </c>
    </row>
    <row r="10" spans="1:15" ht="27.75" customHeight="1">
      <c r="A10" s="84" t="s">
        <v>49</v>
      </c>
      <c r="B10" s="116">
        <v>206729578.20999995</v>
      </c>
      <c r="C10" s="116">
        <v>76958674.83000003</v>
      </c>
      <c r="D10" s="116">
        <v>186234512.13</v>
      </c>
      <c r="E10" s="116">
        <v>156323999.01</v>
      </c>
      <c r="F10" s="116">
        <v>6500000</v>
      </c>
      <c r="G10" s="116">
        <v>5323300.930000001</v>
      </c>
      <c r="H10" s="91">
        <v>300000</v>
      </c>
      <c r="I10" s="91">
        <v>252779.13000000003</v>
      </c>
      <c r="J10" s="91">
        <v>0</v>
      </c>
      <c r="K10" s="91">
        <v>0</v>
      </c>
      <c r="L10" s="91">
        <v>72380502.07</v>
      </c>
      <c r="M10" s="91">
        <v>62926653.01</v>
      </c>
      <c r="N10" s="91">
        <f aca="true" t="shared" si="1" ref="N10:O13">+B10+D10+F10+H10+J10+L10</f>
        <v>472144592.4099999</v>
      </c>
      <c r="O10" s="91">
        <f t="shared" si="1"/>
        <v>301785406.91</v>
      </c>
    </row>
    <row r="11" spans="1:15" ht="27.75" customHeight="1">
      <c r="A11" s="84" t="s">
        <v>5</v>
      </c>
      <c r="B11" s="116">
        <v>166893005.89</v>
      </c>
      <c r="C11" s="116">
        <v>97098962.03999999</v>
      </c>
      <c r="D11" s="116">
        <v>448027673.54999995</v>
      </c>
      <c r="E11" s="116">
        <v>301814315.24</v>
      </c>
      <c r="F11" s="116">
        <v>0</v>
      </c>
      <c r="G11" s="116">
        <v>0</v>
      </c>
      <c r="H11" s="91">
        <v>0</v>
      </c>
      <c r="I11" s="91">
        <v>2632175.56</v>
      </c>
      <c r="J11" s="91">
        <v>125566</v>
      </c>
      <c r="K11" s="91">
        <v>202408</v>
      </c>
      <c r="L11" s="91">
        <v>59555390.85</v>
      </c>
      <c r="M11" s="91">
        <v>51980528.36</v>
      </c>
      <c r="N11" s="91">
        <f t="shared" si="1"/>
        <v>674601636.29</v>
      </c>
      <c r="O11" s="91">
        <f t="shared" si="1"/>
        <v>453728389.2</v>
      </c>
    </row>
    <row r="12" spans="1:15" ht="27.75" customHeight="1">
      <c r="A12" s="84" t="s">
        <v>4</v>
      </c>
      <c r="B12" s="116">
        <v>579406851.9900001</v>
      </c>
      <c r="C12" s="116">
        <v>191341341.73</v>
      </c>
      <c r="D12" s="116">
        <v>153779511.95</v>
      </c>
      <c r="E12" s="116">
        <v>59967994.14</v>
      </c>
      <c r="F12" s="116">
        <v>15181634</v>
      </c>
      <c r="G12" s="116">
        <v>13525307</v>
      </c>
      <c r="H12" s="116">
        <v>500000</v>
      </c>
      <c r="I12" s="116">
        <v>54135.00000000001</v>
      </c>
      <c r="J12" s="116">
        <v>890621.01</v>
      </c>
      <c r="K12" s="116">
        <v>852913.28</v>
      </c>
      <c r="L12" s="91">
        <v>196305505.39</v>
      </c>
      <c r="M12" s="91">
        <v>344914403.53000003</v>
      </c>
      <c r="N12" s="91">
        <f t="shared" si="1"/>
        <v>946064124.34</v>
      </c>
      <c r="O12" s="91">
        <f t="shared" si="1"/>
        <v>610656094.6800001</v>
      </c>
    </row>
    <row r="13" spans="1:15" ht="27.75" customHeight="1">
      <c r="A13" s="84" t="s">
        <v>3</v>
      </c>
      <c r="B13" s="116">
        <v>678275481.3</v>
      </c>
      <c r="C13" s="116">
        <v>255455048.35</v>
      </c>
      <c r="D13" s="116">
        <v>425536430.37999994</v>
      </c>
      <c r="E13" s="116">
        <v>207631043.16000003</v>
      </c>
      <c r="F13" s="116">
        <v>377202003.06</v>
      </c>
      <c r="G13" s="116">
        <v>76879987.67000002</v>
      </c>
      <c r="H13" s="116">
        <v>16272696.08</v>
      </c>
      <c r="I13" s="116">
        <v>3637503.52</v>
      </c>
      <c r="J13" s="116">
        <v>1300000</v>
      </c>
      <c r="K13" s="116">
        <v>183333.32</v>
      </c>
      <c r="L13" s="91">
        <v>369168387.4</v>
      </c>
      <c r="M13" s="91">
        <v>348133825.99999994</v>
      </c>
      <c r="N13" s="91">
        <f t="shared" si="1"/>
        <v>1867754998.2199998</v>
      </c>
      <c r="O13" s="91">
        <f t="shared" si="1"/>
        <v>891920742.02</v>
      </c>
    </row>
    <row r="14" spans="1:15" ht="27.75" customHeight="1">
      <c r="A14" s="84" t="s">
        <v>6</v>
      </c>
      <c r="B14" s="91">
        <f aca="true" t="shared" si="2" ref="B14:M14">SUM(B15:B20)</f>
        <v>3011555432.7300005</v>
      </c>
      <c r="C14" s="91">
        <f t="shared" si="2"/>
        <v>1501938212.17</v>
      </c>
      <c r="D14" s="91">
        <f t="shared" si="2"/>
        <v>225761185.46</v>
      </c>
      <c r="E14" s="91">
        <f t="shared" si="2"/>
        <v>169962600.08999997</v>
      </c>
      <c r="F14" s="91">
        <f t="shared" si="2"/>
        <v>206449730.17000002</v>
      </c>
      <c r="G14" s="91">
        <f t="shared" si="2"/>
        <v>197503089.79000002</v>
      </c>
      <c r="H14" s="91">
        <f t="shared" si="2"/>
        <v>41107302.38</v>
      </c>
      <c r="I14" s="91">
        <f t="shared" si="2"/>
        <v>1106160.1800000002</v>
      </c>
      <c r="J14" s="91">
        <f t="shared" si="2"/>
        <v>5019310.76</v>
      </c>
      <c r="K14" s="91">
        <f t="shared" si="2"/>
        <v>1206582.2100000002</v>
      </c>
      <c r="L14" s="91">
        <f t="shared" si="2"/>
        <v>1353375177.8899999</v>
      </c>
      <c r="M14" s="91">
        <f t="shared" si="2"/>
        <v>1079042717.15</v>
      </c>
      <c r="N14" s="91">
        <f>SUM(N15:N20)</f>
        <v>4843268139.39</v>
      </c>
      <c r="O14" s="91">
        <f>SUM(O15:O20)</f>
        <v>2950759361.59</v>
      </c>
    </row>
    <row r="15" spans="1:17" ht="27.75" customHeight="1">
      <c r="A15" s="84" t="s">
        <v>9</v>
      </c>
      <c r="B15" s="116">
        <v>255179381.14000002</v>
      </c>
      <c r="C15" s="116">
        <v>173516593.01000002</v>
      </c>
      <c r="D15" s="116">
        <v>40252124.03</v>
      </c>
      <c r="E15" s="116">
        <v>45023330.230000004</v>
      </c>
      <c r="F15" s="91">
        <v>33397886.21</v>
      </c>
      <c r="G15" s="91">
        <v>35036516.150000006</v>
      </c>
      <c r="H15" s="91">
        <v>300000</v>
      </c>
      <c r="I15" s="91">
        <v>200515.37000000005</v>
      </c>
      <c r="J15" s="91">
        <v>0</v>
      </c>
      <c r="K15" s="91">
        <v>0</v>
      </c>
      <c r="L15" s="91">
        <v>536515627.4</v>
      </c>
      <c r="M15" s="91">
        <v>530461500.28</v>
      </c>
      <c r="N15" s="91">
        <f aca="true" t="shared" si="3" ref="N15:O20">+B15+D15+F15+H15+J15+L15</f>
        <v>865645018.78</v>
      </c>
      <c r="O15" s="91">
        <f t="shared" si="3"/>
        <v>784238455.04</v>
      </c>
      <c r="Q15" s="21"/>
    </row>
    <row r="16" spans="1:17" ht="27.75" customHeight="1">
      <c r="A16" s="84" t="s">
        <v>34</v>
      </c>
      <c r="B16" s="116">
        <v>742910674.19</v>
      </c>
      <c r="C16" s="116">
        <v>423687011.4499999</v>
      </c>
      <c r="D16" s="116">
        <v>31993016.240000002</v>
      </c>
      <c r="E16" s="116">
        <v>19806327.809999995</v>
      </c>
      <c r="F16" s="91">
        <v>71776350.26</v>
      </c>
      <c r="G16" s="91">
        <v>76673552.35000001</v>
      </c>
      <c r="H16" s="91">
        <v>21106065.5</v>
      </c>
      <c r="I16" s="91">
        <v>347158.5</v>
      </c>
      <c r="J16" s="91">
        <v>1417573.53</v>
      </c>
      <c r="K16" s="91">
        <v>959928.8</v>
      </c>
      <c r="L16" s="91">
        <v>373698966.00999993</v>
      </c>
      <c r="M16" s="91">
        <v>252999041.62000003</v>
      </c>
      <c r="N16" s="91">
        <f t="shared" si="3"/>
        <v>1242902645.73</v>
      </c>
      <c r="O16" s="91">
        <f t="shared" si="3"/>
        <v>774473020.53</v>
      </c>
      <c r="Q16" s="21"/>
    </row>
    <row r="17" spans="1:15" ht="27.75" customHeight="1">
      <c r="A17" s="84" t="s">
        <v>11</v>
      </c>
      <c r="B17" s="116">
        <v>177340267.51000002</v>
      </c>
      <c r="C17" s="116">
        <v>118187093.60000001</v>
      </c>
      <c r="D17" s="116">
        <v>39042975.080000006</v>
      </c>
      <c r="E17" s="116">
        <v>13182909.25</v>
      </c>
      <c r="F17" s="116">
        <v>1875464.0999999999</v>
      </c>
      <c r="G17" s="116">
        <v>1307664.78</v>
      </c>
      <c r="H17" s="91">
        <v>3885989.8</v>
      </c>
      <c r="I17" s="91">
        <v>53604.619999999995</v>
      </c>
      <c r="J17" s="91">
        <v>1203000</v>
      </c>
      <c r="K17" s="91">
        <v>8923.18</v>
      </c>
      <c r="L17" s="91">
        <v>134612424.23</v>
      </c>
      <c r="M17" s="91">
        <v>75954367.41000001</v>
      </c>
      <c r="N17" s="91">
        <f t="shared" si="3"/>
        <v>357960120.72</v>
      </c>
      <c r="O17" s="91">
        <f t="shared" si="3"/>
        <v>208694562.84000003</v>
      </c>
    </row>
    <row r="18" spans="1:15" ht="27.75" customHeight="1">
      <c r="A18" s="84" t="s">
        <v>10</v>
      </c>
      <c r="B18" s="116">
        <v>382453944.59000003</v>
      </c>
      <c r="C18" s="116">
        <v>87470193.69000001</v>
      </c>
      <c r="D18" s="116">
        <v>15519272.16</v>
      </c>
      <c r="E18" s="116">
        <v>8241161.31</v>
      </c>
      <c r="F18" s="116">
        <v>18583424.08</v>
      </c>
      <c r="G18" s="116">
        <v>12150413.219999999</v>
      </c>
      <c r="H18" s="91">
        <v>2813000</v>
      </c>
      <c r="I18" s="91">
        <v>284703.83999999997</v>
      </c>
      <c r="J18" s="91">
        <v>680800</v>
      </c>
      <c r="K18" s="91">
        <v>191525.2</v>
      </c>
      <c r="L18" s="91">
        <v>126675831.32000001</v>
      </c>
      <c r="M18" s="91">
        <v>77854090.33</v>
      </c>
      <c r="N18" s="91">
        <f t="shared" si="3"/>
        <v>546726272.1500001</v>
      </c>
      <c r="O18" s="91">
        <f t="shared" si="3"/>
        <v>186192087.59000003</v>
      </c>
    </row>
    <row r="19" spans="1:17" ht="27.75" customHeight="1">
      <c r="A19" s="84" t="s">
        <v>7</v>
      </c>
      <c r="B19" s="116">
        <v>1313840745.22</v>
      </c>
      <c r="C19" s="116">
        <v>632594782.7</v>
      </c>
      <c r="D19" s="116">
        <v>53665962.05</v>
      </c>
      <c r="E19" s="116">
        <v>63196644.17</v>
      </c>
      <c r="F19" s="91">
        <v>39200183.79</v>
      </c>
      <c r="G19" s="91">
        <v>41110901.72</v>
      </c>
      <c r="H19" s="91">
        <v>13002247.08</v>
      </c>
      <c r="I19" s="91">
        <v>218214.24</v>
      </c>
      <c r="J19" s="91">
        <v>1315017.23</v>
      </c>
      <c r="K19" s="91">
        <v>0</v>
      </c>
      <c r="L19" s="91">
        <v>87344019.62000002</v>
      </c>
      <c r="M19" s="91">
        <v>81824186.26</v>
      </c>
      <c r="N19" s="91">
        <f t="shared" si="3"/>
        <v>1508368174.99</v>
      </c>
      <c r="O19" s="91">
        <f t="shared" si="3"/>
        <v>818944729.09</v>
      </c>
      <c r="Q19" s="21"/>
    </row>
    <row r="20" spans="1:15" ht="27.75" customHeight="1">
      <c r="A20" s="84" t="s">
        <v>12</v>
      </c>
      <c r="B20" s="116">
        <v>139830420.08</v>
      </c>
      <c r="C20" s="116">
        <v>66482537.72000001</v>
      </c>
      <c r="D20" s="116">
        <v>45287835.900000006</v>
      </c>
      <c r="E20" s="116">
        <v>20512227.32</v>
      </c>
      <c r="F20" s="116">
        <v>41616421.730000004</v>
      </c>
      <c r="G20" s="116">
        <v>31224041.569999997</v>
      </c>
      <c r="H20" s="91">
        <v>0</v>
      </c>
      <c r="I20" s="91">
        <v>1963.61</v>
      </c>
      <c r="J20" s="91">
        <v>402920</v>
      </c>
      <c r="K20" s="91">
        <v>46205.03</v>
      </c>
      <c r="L20" s="91">
        <v>94528309.31</v>
      </c>
      <c r="M20" s="91">
        <v>59949531.25</v>
      </c>
      <c r="N20" s="91">
        <f t="shared" si="3"/>
        <v>321665907.02000004</v>
      </c>
      <c r="O20" s="91">
        <f t="shared" si="3"/>
        <v>178216506.5</v>
      </c>
    </row>
    <row r="21" spans="1:15" ht="27.75" customHeight="1">
      <c r="A21" s="84" t="s">
        <v>13</v>
      </c>
      <c r="B21" s="91">
        <f aca="true" t="shared" si="4" ref="B21:M21">SUM(B22:B27)</f>
        <v>5309732720.2</v>
      </c>
      <c r="C21" s="91">
        <f t="shared" si="4"/>
        <v>4533988877.5</v>
      </c>
      <c r="D21" s="91">
        <f t="shared" si="4"/>
        <v>406266627.03</v>
      </c>
      <c r="E21" s="91">
        <f t="shared" si="4"/>
        <v>260453339.11</v>
      </c>
      <c r="F21" s="91">
        <f t="shared" si="4"/>
        <v>50850875.510000005</v>
      </c>
      <c r="G21" s="91">
        <f t="shared" si="4"/>
        <v>50395260.87</v>
      </c>
      <c r="H21" s="91">
        <f t="shared" si="4"/>
        <v>25996075.64</v>
      </c>
      <c r="I21" s="91">
        <f t="shared" si="4"/>
        <v>15646042.160000002</v>
      </c>
      <c r="J21" s="91">
        <f t="shared" si="4"/>
        <v>4750500</v>
      </c>
      <c r="K21" s="91">
        <f t="shared" si="4"/>
        <v>3207268.58</v>
      </c>
      <c r="L21" s="91">
        <f t="shared" si="4"/>
        <v>245151876.34999996</v>
      </c>
      <c r="M21" s="91">
        <f t="shared" si="4"/>
        <v>186759862.02</v>
      </c>
      <c r="N21" s="91">
        <f>SUM(N22:N27)</f>
        <v>6042748674.7300005</v>
      </c>
      <c r="O21" s="91">
        <f>SUM(O22:O27)</f>
        <v>5050450650.24</v>
      </c>
    </row>
    <row r="22" spans="1:15" ht="27.75" customHeight="1">
      <c r="A22" s="84" t="s">
        <v>19</v>
      </c>
      <c r="B22" s="116">
        <v>1119788261.6399999</v>
      </c>
      <c r="C22" s="116">
        <v>847674652.7700001</v>
      </c>
      <c r="D22" s="116">
        <v>28328760</v>
      </c>
      <c r="E22" s="116">
        <v>12684300.09</v>
      </c>
      <c r="F22" s="91">
        <v>2899999.65</v>
      </c>
      <c r="G22" s="91">
        <v>3511707.9300000006</v>
      </c>
      <c r="H22" s="116">
        <v>12743869</v>
      </c>
      <c r="I22" s="116">
        <v>1092247.09</v>
      </c>
      <c r="J22" s="116">
        <v>0</v>
      </c>
      <c r="K22" s="116">
        <v>334365</v>
      </c>
      <c r="L22" s="91">
        <v>30978480.169999998</v>
      </c>
      <c r="M22" s="91">
        <v>12083619.36</v>
      </c>
      <c r="N22" s="91">
        <f aca="true" t="shared" si="5" ref="N22:O27">+B22+D22+F22+H22+J22+L22</f>
        <v>1194739370.46</v>
      </c>
      <c r="O22" s="91">
        <f t="shared" si="5"/>
        <v>877380892.2400001</v>
      </c>
    </row>
    <row r="23" spans="1:15" ht="27.75" customHeight="1">
      <c r="A23" s="84" t="s">
        <v>17</v>
      </c>
      <c r="B23" s="116">
        <v>1222514232.56</v>
      </c>
      <c r="C23" s="116">
        <v>987186098.6899999</v>
      </c>
      <c r="D23" s="116">
        <v>48207124.1</v>
      </c>
      <c r="E23" s="116">
        <v>18665728.47</v>
      </c>
      <c r="F23" s="91">
        <v>0</v>
      </c>
      <c r="G23" s="116">
        <v>5734125.46</v>
      </c>
      <c r="H23" s="116">
        <v>438136.61</v>
      </c>
      <c r="I23" s="116">
        <v>500000</v>
      </c>
      <c r="J23" s="116">
        <v>0</v>
      </c>
      <c r="K23" s="116">
        <v>0</v>
      </c>
      <c r="L23" s="91">
        <v>18858300.72</v>
      </c>
      <c r="M23" s="91">
        <v>7832368.859999999</v>
      </c>
      <c r="N23" s="91">
        <f t="shared" si="5"/>
        <v>1290017793.9899998</v>
      </c>
      <c r="O23" s="91">
        <f t="shared" si="5"/>
        <v>1019918321.48</v>
      </c>
    </row>
    <row r="24" spans="1:15" ht="27.75" customHeight="1">
      <c r="A24" s="84" t="s">
        <v>18</v>
      </c>
      <c r="B24" s="116">
        <v>117384561.16</v>
      </c>
      <c r="C24" s="116">
        <v>60884286.18000001</v>
      </c>
      <c r="D24" s="116">
        <v>42353136.98</v>
      </c>
      <c r="E24" s="116">
        <v>28715877.430000003</v>
      </c>
      <c r="F24" s="116">
        <v>2500000</v>
      </c>
      <c r="G24" s="116">
        <v>803600</v>
      </c>
      <c r="H24" s="116">
        <v>7415000</v>
      </c>
      <c r="I24" s="116">
        <v>3067046.6300000004</v>
      </c>
      <c r="J24" s="116">
        <v>300000</v>
      </c>
      <c r="K24" s="116">
        <v>37979.43</v>
      </c>
      <c r="L24" s="91">
        <v>93263019.5</v>
      </c>
      <c r="M24" s="91">
        <v>71031899.38</v>
      </c>
      <c r="N24" s="91">
        <f t="shared" si="5"/>
        <v>263215717.64</v>
      </c>
      <c r="O24" s="91">
        <f t="shared" si="5"/>
        <v>164540689.05</v>
      </c>
    </row>
    <row r="25" spans="1:15" ht="27.75" customHeight="1">
      <c r="A25" s="84" t="s">
        <v>20</v>
      </c>
      <c r="B25" s="116">
        <v>304764545.79</v>
      </c>
      <c r="C25" s="116">
        <v>233365467.22000003</v>
      </c>
      <c r="D25" s="116">
        <v>173016828</v>
      </c>
      <c r="E25" s="116">
        <v>122634408.94000001</v>
      </c>
      <c r="F25" s="91">
        <v>8200000</v>
      </c>
      <c r="G25" s="91">
        <v>6800000</v>
      </c>
      <c r="H25" s="91">
        <v>0</v>
      </c>
      <c r="I25" s="91">
        <v>9278920.21</v>
      </c>
      <c r="J25" s="91">
        <v>3450500</v>
      </c>
      <c r="K25" s="91">
        <v>2354924.15</v>
      </c>
      <c r="L25" s="91">
        <v>27310678</v>
      </c>
      <c r="M25" s="91">
        <v>27979465.280000005</v>
      </c>
      <c r="N25" s="91">
        <f t="shared" si="5"/>
        <v>516742551.79</v>
      </c>
      <c r="O25" s="91">
        <f t="shared" si="5"/>
        <v>402413185.8</v>
      </c>
    </row>
    <row r="26" spans="1:15" ht="27.75" customHeight="1">
      <c r="A26" s="84" t="s">
        <v>16</v>
      </c>
      <c r="B26" s="116">
        <v>548989408.0600001</v>
      </c>
      <c r="C26" s="116">
        <v>495844417.69000006</v>
      </c>
      <c r="D26" s="116">
        <v>44562753</v>
      </c>
      <c r="E26" s="116">
        <v>35713718.04</v>
      </c>
      <c r="F26" s="116">
        <v>21088701.990000002</v>
      </c>
      <c r="G26" s="116">
        <v>17904523.959999997</v>
      </c>
      <c r="H26" s="116">
        <v>2750000</v>
      </c>
      <c r="I26" s="116">
        <v>500000</v>
      </c>
      <c r="J26" s="116">
        <v>500000</v>
      </c>
      <c r="K26" s="116">
        <v>455000</v>
      </c>
      <c r="L26" s="91">
        <v>42555794.57</v>
      </c>
      <c r="M26" s="91">
        <v>35703615.809999995</v>
      </c>
      <c r="N26" s="91">
        <f t="shared" si="5"/>
        <v>660446657.6200001</v>
      </c>
      <c r="O26" s="91">
        <f t="shared" si="5"/>
        <v>586121275.5</v>
      </c>
    </row>
    <row r="27" spans="1:15" ht="27.75" customHeight="1">
      <c r="A27" s="84" t="s">
        <v>14</v>
      </c>
      <c r="B27" s="116">
        <v>1996291710.9900002</v>
      </c>
      <c r="C27" s="116">
        <v>1909033954.9499998</v>
      </c>
      <c r="D27" s="116">
        <v>69798024.95</v>
      </c>
      <c r="E27" s="116">
        <v>42039306.14</v>
      </c>
      <c r="F27" s="116">
        <v>16162173.870000001</v>
      </c>
      <c r="G27" s="116">
        <v>15641303.520000001</v>
      </c>
      <c r="H27" s="116">
        <v>2649070.0300000003</v>
      </c>
      <c r="I27" s="116">
        <v>1207828.23</v>
      </c>
      <c r="J27" s="116">
        <v>500000</v>
      </c>
      <c r="K27" s="116">
        <v>25000</v>
      </c>
      <c r="L27" s="91">
        <v>32185603.39</v>
      </c>
      <c r="M27" s="91">
        <v>32128893.330000002</v>
      </c>
      <c r="N27" s="91">
        <f t="shared" si="5"/>
        <v>2117586583.2300003</v>
      </c>
      <c r="O27" s="91">
        <f t="shared" si="5"/>
        <v>2000076286.1699998</v>
      </c>
    </row>
    <row r="28" spans="1:15" ht="27.75" customHeight="1">
      <c r="A28" s="84" t="s">
        <v>21</v>
      </c>
      <c r="B28" s="91">
        <f aca="true" t="shared" si="6" ref="B28:M28">SUM(B29:B33)</f>
        <v>6352117131.040001</v>
      </c>
      <c r="C28" s="91">
        <f t="shared" si="6"/>
        <v>5916310721.42</v>
      </c>
      <c r="D28" s="91">
        <f t="shared" si="6"/>
        <v>612770430.2</v>
      </c>
      <c r="E28" s="91">
        <f t="shared" si="6"/>
        <v>505693348.01000005</v>
      </c>
      <c r="F28" s="91">
        <f t="shared" si="6"/>
        <v>644700476.93</v>
      </c>
      <c r="G28" s="91">
        <f t="shared" si="6"/>
        <v>633507400.29</v>
      </c>
      <c r="H28" s="91">
        <f t="shared" si="6"/>
        <v>15735025</v>
      </c>
      <c r="I28" s="91">
        <f t="shared" si="6"/>
        <v>5665549.729999999</v>
      </c>
      <c r="J28" s="91">
        <f t="shared" si="6"/>
        <v>2380308</v>
      </c>
      <c r="K28" s="91">
        <f t="shared" si="6"/>
        <v>864040.2</v>
      </c>
      <c r="L28" s="91">
        <f t="shared" si="6"/>
        <v>377125801.28000003</v>
      </c>
      <c r="M28" s="91">
        <f t="shared" si="6"/>
        <v>354924781.82</v>
      </c>
      <c r="N28" s="91">
        <f>SUM(N29:N33)</f>
        <v>8004829172.450001</v>
      </c>
      <c r="O28" s="91">
        <f>SUM(O29:O33)</f>
        <v>7416965841.469999</v>
      </c>
    </row>
    <row r="29" spans="1:15" ht="27.75" customHeight="1">
      <c r="A29" s="84" t="s">
        <v>27</v>
      </c>
      <c r="B29" s="116">
        <v>1582323892.05</v>
      </c>
      <c r="C29" s="116">
        <v>1321710347.12</v>
      </c>
      <c r="D29" s="116">
        <v>55111267</v>
      </c>
      <c r="E29" s="116">
        <v>45412118.05</v>
      </c>
      <c r="F29" s="116">
        <v>102118626.03999999</v>
      </c>
      <c r="G29" s="116">
        <v>64435496.279999994</v>
      </c>
      <c r="H29" s="91">
        <v>11907000</v>
      </c>
      <c r="I29" s="91">
        <v>133333.33</v>
      </c>
      <c r="J29" s="91">
        <v>0</v>
      </c>
      <c r="K29" s="91">
        <v>100133.33</v>
      </c>
      <c r="L29" s="91">
        <v>162461916.25</v>
      </c>
      <c r="M29" s="91">
        <v>171003515.5</v>
      </c>
      <c r="N29" s="91">
        <f aca="true" t="shared" si="7" ref="N29:O33">+B29+D29+F29+H29+J29+L29</f>
        <v>1913922701.34</v>
      </c>
      <c r="O29" s="91">
        <f t="shared" si="7"/>
        <v>1602794943.6099997</v>
      </c>
    </row>
    <row r="30" spans="1:15" ht="27.75" customHeight="1">
      <c r="A30" s="84" t="s">
        <v>26</v>
      </c>
      <c r="B30" s="116">
        <v>255722445.75000003</v>
      </c>
      <c r="C30" s="116">
        <v>250375964.50000003</v>
      </c>
      <c r="D30" s="116">
        <v>230069835.36</v>
      </c>
      <c r="E30" s="116">
        <v>260968777.19</v>
      </c>
      <c r="F30" s="116">
        <v>418236900.12</v>
      </c>
      <c r="G30" s="116">
        <v>316211033.80999994</v>
      </c>
      <c r="H30" s="91">
        <v>1500000</v>
      </c>
      <c r="I30" s="91">
        <v>0</v>
      </c>
      <c r="J30" s="91">
        <v>506081</v>
      </c>
      <c r="K30" s="91">
        <v>110000</v>
      </c>
      <c r="L30" s="91">
        <v>117734456.2</v>
      </c>
      <c r="M30" s="91">
        <v>103825500.05999999</v>
      </c>
      <c r="N30" s="91">
        <f t="shared" si="7"/>
        <v>1023769718.4300001</v>
      </c>
      <c r="O30" s="91">
        <f t="shared" si="7"/>
        <v>931491275.56</v>
      </c>
    </row>
    <row r="31" spans="1:15" ht="27.75" customHeight="1">
      <c r="A31" s="84" t="s">
        <v>31</v>
      </c>
      <c r="B31" s="116">
        <v>97013734.66</v>
      </c>
      <c r="C31" s="116">
        <v>81106418.02000001</v>
      </c>
      <c r="D31" s="116">
        <v>189248199.62</v>
      </c>
      <c r="E31" s="116">
        <v>57450869.59</v>
      </c>
      <c r="F31" s="116">
        <v>21591694</v>
      </c>
      <c r="G31" s="116">
        <v>71519187.48</v>
      </c>
      <c r="H31" s="116">
        <v>228025</v>
      </c>
      <c r="I31" s="116">
        <v>543666.86</v>
      </c>
      <c r="J31" s="116">
        <v>1174227</v>
      </c>
      <c r="K31" s="116">
        <v>533906.8699999999</v>
      </c>
      <c r="L31" s="91">
        <v>14035415.5</v>
      </c>
      <c r="M31" s="91">
        <v>12954263.629999995</v>
      </c>
      <c r="N31" s="91">
        <f t="shared" si="7"/>
        <v>323291295.78</v>
      </c>
      <c r="O31" s="91">
        <f t="shared" si="7"/>
        <v>224108312.45000005</v>
      </c>
    </row>
    <row r="32" spans="1:15" ht="27.75" customHeight="1">
      <c r="A32" s="84" t="s">
        <v>24</v>
      </c>
      <c r="B32" s="116">
        <v>1661904162.7199998</v>
      </c>
      <c r="C32" s="116">
        <v>1171161408.3999999</v>
      </c>
      <c r="D32" s="116">
        <v>2209000</v>
      </c>
      <c r="E32" s="116">
        <v>1553720</v>
      </c>
      <c r="F32" s="91">
        <v>250000</v>
      </c>
      <c r="G32" s="91">
        <v>6944.44</v>
      </c>
      <c r="H32" s="91">
        <v>0</v>
      </c>
      <c r="I32" s="91">
        <v>0</v>
      </c>
      <c r="J32" s="91">
        <v>0</v>
      </c>
      <c r="K32" s="91">
        <v>0</v>
      </c>
      <c r="L32" s="91">
        <v>27305016.16</v>
      </c>
      <c r="M32" s="91">
        <v>17542857.990000002</v>
      </c>
      <c r="N32" s="91">
        <f t="shared" si="7"/>
        <v>1691668178.8799999</v>
      </c>
      <c r="O32" s="91">
        <f t="shared" si="7"/>
        <v>1190264930.83</v>
      </c>
    </row>
    <row r="33" spans="1:15" ht="27.75" customHeight="1">
      <c r="A33" s="84" t="s">
        <v>22</v>
      </c>
      <c r="B33" s="116">
        <v>2755152895.8600006</v>
      </c>
      <c r="C33" s="116">
        <v>3091956583.3799996</v>
      </c>
      <c r="D33" s="116">
        <v>136132128.22</v>
      </c>
      <c r="E33" s="116">
        <v>140307863.18</v>
      </c>
      <c r="F33" s="116">
        <v>102503256.77</v>
      </c>
      <c r="G33" s="116">
        <v>181334738.27999997</v>
      </c>
      <c r="H33" s="91">
        <v>2100000</v>
      </c>
      <c r="I33" s="91">
        <v>4988549.539999999</v>
      </c>
      <c r="J33" s="91">
        <v>700000</v>
      </c>
      <c r="K33" s="91">
        <v>120000</v>
      </c>
      <c r="L33" s="91">
        <v>55588997.169999994</v>
      </c>
      <c r="M33" s="91">
        <v>49598644.64000001</v>
      </c>
      <c r="N33" s="91">
        <f t="shared" si="7"/>
        <v>3052177278.0200005</v>
      </c>
      <c r="O33" s="91">
        <f t="shared" si="7"/>
        <v>3468306379.019999</v>
      </c>
    </row>
    <row r="34" spans="1:15" ht="27.75" customHeight="1">
      <c r="A34" s="84" t="s">
        <v>28</v>
      </c>
      <c r="B34" s="91">
        <f aca="true" t="shared" si="8" ref="B34:M34">SUM(B35:B39)</f>
        <v>2696889631.62</v>
      </c>
      <c r="C34" s="91">
        <f t="shared" si="8"/>
        <v>2116332750.3799999</v>
      </c>
      <c r="D34" s="91">
        <f t="shared" si="8"/>
        <v>584657405.46</v>
      </c>
      <c r="E34" s="91">
        <f t="shared" si="8"/>
        <v>515810415.19000006</v>
      </c>
      <c r="F34" s="91">
        <f t="shared" si="8"/>
        <v>126512491.86</v>
      </c>
      <c r="G34" s="91">
        <f t="shared" si="8"/>
        <v>102167972.73</v>
      </c>
      <c r="H34" s="91">
        <f t="shared" si="8"/>
        <v>26991271.439999998</v>
      </c>
      <c r="I34" s="91">
        <f t="shared" si="8"/>
        <v>2857500.31</v>
      </c>
      <c r="J34" s="91">
        <f t="shared" si="8"/>
        <v>14391549.530000001</v>
      </c>
      <c r="K34" s="91">
        <f t="shared" si="8"/>
        <v>5063048.4</v>
      </c>
      <c r="L34" s="91">
        <f t="shared" si="8"/>
        <v>356416085.89000005</v>
      </c>
      <c r="M34" s="91">
        <f t="shared" si="8"/>
        <v>315557517.54</v>
      </c>
      <c r="N34" s="91">
        <f>SUM(N35:N39)</f>
        <v>3805858435.8</v>
      </c>
      <c r="O34" s="91">
        <f>SUM(O35:O39)</f>
        <v>3057789204.55</v>
      </c>
    </row>
    <row r="35" spans="1:15" ht="27.75" customHeight="1">
      <c r="A35" s="84" t="s">
        <v>29</v>
      </c>
      <c r="B35" s="116">
        <v>104623854.79000002</v>
      </c>
      <c r="C35" s="116">
        <v>49454667.410000004</v>
      </c>
      <c r="D35" s="116">
        <v>212270502.46</v>
      </c>
      <c r="E35" s="116">
        <v>168483207.85</v>
      </c>
      <c r="F35" s="116">
        <v>20100000</v>
      </c>
      <c r="G35" s="116">
        <v>19116666.68</v>
      </c>
      <c r="H35" s="116">
        <v>803457</v>
      </c>
      <c r="I35" s="116">
        <v>767600</v>
      </c>
      <c r="J35" s="116">
        <v>107200</v>
      </c>
      <c r="K35" s="116">
        <v>716000</v>
      </c>
      <c r="L35" s="91">
        <v>49125421.33</v>
      </c>
      <c r="M35" s="91">
        <v>75184781.24999999</v>
      </c>
      <c r="N35" s="91">
        <f aca="true" t="shared" si="9" ref="N35:O39">+B35+D35+F35+H35+J35+L35</f>
        <v>387030435.58</v>
      </c>
      <c r="O35" s="91">
        <f t="shared" si="9"/>
        <v>313722923.19</v>
      </c>
    </row>
    <row r="36" spans="1:15" ht="27.75" customHeight="1">
      <c r="A36" s="84" t="s">
        <v>50</v>
      </c>
      <c r="B36" s="116">
        <v>776183451.84</v>
      </c>
      <c r="C36" s="116">
        <v>508519321.96</v>
      </c>
      <c r="D36" s="116">
        <v>38825772.43000001</v>
      </c>
      <c r="E36" s="116">
        <v>24745355.64</v>
      </c>
      <c r="F36" s="116">
        <v>10791749.41</v>
      </c>
      <c r="G36" s="116">
        <v>13255488.030000001</v>
      </c>
      <c r="H36" s="116">
        <v>0</v>
      </c>
      <c r="I36" s="116">
        <v>183889.08</v>
      </c>
      <c r="J36" s="116">
        <v>1033497.78</v>
      </c>
      <c r="K36" s="116">
        <v>1581070.9699999997</v>
      </c>
      <c r="L36" s="91">
        <v>42136950.00000001</v>
      </c>
      <c r="M36" s="91">
        <v>19066793.749999996</v>
      </c>
      <c r="N36" s="91">
        <f t="shared" si="9"/>
        <v>868971421.4599999</v>
      </c>
      <c r="O36" s="91">
        <f t="shared" si="9"/>
        <v>567351919.4300001</v>
      </c>
    </row>
    <row r="37" spans="1:15" ht="27.75" customHeight="1">
      <c r="A37" s="84" t="s">
        <v>32</v>
      </c>
      <c r="B37" s="116">
        <v>102380804.17</v>
      </c>
      <c r="C37" s="116">
        <v>95374340.17</v>
      </c>
      <c r="D37" s="116">
        <v>218621437.91</v>
      </c>
      <c r="E37" s="116">
        <v>230403716.33000004</v>
      </c>
      <c r="F37" s="116">
        <v>50791977.9</v>
      </c>
      <c r="G37" s="116">
        <v>45186097.34</v>
      </c>
      <c r="H37" s="91">
        <v>22004109.439999998</v>
      </c>
      <c r="I37" s="91">
        <v>685869.22</v>
      </c>
      <c r="J37" s="91">
        <v>3076093</v>
      </c>
      <c r="K37" s="91">
        <v>1619168.35</v>
      </c>
      <c r="L37" s="91">
        <v>219634179.12</v>
      </c>
      <c r="M37" s="91">
        <v>188231944.43</v>
      </c>
      <c r="N37" s="91">
        <f t="shared" si="9"/>
        <v>616508601.54</v>
      </c>
      <c r="O37" s="91">
        <f t="shared" si="9"/>
        <v>561501135.8400002</v>
      </c>
    </row>
    <row r="38" spans="1:15" ht="27.75" customHeight="1">
      <c r="A38" s="84" t="s">
        <v>90</v>
      </c>
      <c r="B38" s="116">
        <v>1466555758.45</v>
      </c>
      <c r="C38" s="116">
        <v>1263723271.85</v>
      </c>
      <c r="D38" s="116">
        <v>27053932.2</v>
      </c>
      <c r="E38" s="116">
        <v>14078600.36</v>
      </c>
      <c r="F38" s="116">
        <v>25025178.549999997</v>
      </c>
      <c r="G38" s="116">
        <v>13882621.159999998</v>
      </c>
      <c r="H38" s="116">
        <v>990000</v>
      </c>
      <c r="I38" s="116">
        <v>399000</v>
      </c>
      <c r="J38" s="116">
        <v>9179948.75</v>
      </c>
      <c r="K38" s="116">
        <v>721051.75</v>
      </c>
      <c r="L38" s="91">
        <v>22401281.44</v>
      </c>
      <c r="M38" s="91">
        <v>13423099.690000001</v>
      </c>
      <c r="N38" s="91">
        <f t="shared" si="9"/>
        <v>1551206099.39</v>
      </c>
      <c r="O38" s="91">
        <f t="shared" si="9"/>
        <v>1306227644.81</v>
      </c>
    </row>
    <row r="39" spans="1:15" ht="27.75" customHeight="1">
      <c r="A39" s="84" t="s">
        <v>30</v>
      </c>
      <c r="B39" s="116">
        <v>247145762.36999997</v>
      </c>
      <c r="C39" s="116">
        <v>199261148.98999998</v>
      </c>
      <c r="D39" s="116">
        <v>87885760.46000001</v>
      </c>
      <c r="E39" s="116">
        <v>78099535.01</v>
      </c>
      <c r="F39" s="116">
        <v>19803586</v>
      </c>
      <c r="G39" s="116">
        <v>10727099.52</v>
      </c>
      <c r="H39" s="91">
        <v>3193705</v>
      </c>
      <c r="I39" s="91">
        <v>821142.0100000001</v>
      </c>
      <c r="J39" s="91">
        <v>994810</v>
      </c>
      <c r="K39" s="91">
        <v>425757.33</v>
      </c>
      <c r="L39" s="91">
        <v>23118254</v>
      </c>
      <c r="M39" s="91">
        <v>19650898.42</v>
      </c>
      <c r="N39" s="91">
        <f t="shared" si="9"/>
        <v>382141877.83</v>
      </c>
      <c r="O39" s="91">
        <f t="shared" si="9"/>
        <v>308985581.28</v>
      </c>
    </row>
    <row r="40" spans="1:15" ht="27.75" customHeight="1">
      <c r="A40" s="84" t="s">
        <v>47</v>
      </c>
      <c r="B40" s="91">
        <f aca="true" t="shared" si="10" ref="B40:M40">SUM(B41:B45)</f>
        <v>3361699011.21</v>
      </c>
      <c r="C40" s="91">
        <f t="shared" si="10"/>
        <v>3376657704.8999996</v>
      </c>
      <c r="D40" s="91">
        <f t="shared" si="10"/>
        <v>182112130.56</v>
      </c>
      <c r="E40" s="91">
        <f t="shared" si="10"/>
        <v>189980976.70000002</v>
      </c>
      <c r="F40" s="91">
        <f t="shared" si="10"/>
        <v>108218174.56</v>
      </c>
      <c r="G40" s="91">
        <f t="shared" si="10"/>
        <v>123362253.85</v>
      </c>
      <c r="H40" s="91">
        <f t="shared" si="10"/>
        <v>43664258.86</v>
      </c>
      <c r="I40" s="91">
        <f t="shared" si="10"/>
        <v>18154743.46</v>
      </c>
      <c r="J40" s="91">
        <f t="shared" si="10"/>
        <v>2012774</v>
      </c>
      <c r="K40" s="91">
        <f t="shared" si="10"/>
        <v>1419104.4100000001</v>
      </c>
      <c r="L40" s="91">
        <f t="shared" si="10"/>
        <v>252803084.32999998</v>
      </c>
      <c r="M40" s="91">
        <f t="shared" si="10"/>
        <v>235482468.57999998</v>
      </c>
      <c r="N40" s="91">
        <f>SUM(N41:N45)</f>
        <v>3950509433.52</v>
      </c>
      <c r="O40" s="91">
        <f>SUM(O41:O45)</f>
        <v>3945057251.8999996</v>
      </c>
    </row>
    <row r="41" spans="1:17" ht="27.75" customHeight="1">
      <c r="A41" s="84" t="s">
        <v>8</v>
      </c>
      <c r="B41" s="116">
        <v>1118106516.57</v>
      </c>
      <c r="C41" s="116">
        <v>932466690.8699999</v>
      </c>
      <c r="D41" s="116">
        <v>2903991.1</v>
      </c>
      <c r="E41" s="116">
        <v>1434429.24</v>
      </c>
      <c r="F41" s="91">
        <v>800000</v>
      </c>
      <c r="G41" s="91">
        <v>800000</v>
      </c>
      <c r="H41" s="91">
        <v>2297000</v>
      </c>
      <c r="I41" s="91">
        <v>1082833.34</v>
      </c>
      <c r="J41" s="91">
        <v>812774</v>
      </c>
      <c r="K41" s="91">
        <v>743325.24</v>
      </c>
      <c r="L41" s="91">
        <v>19042064</v>
      </c>
      <c r="M41" s="91">
        <v>16373152.05</v>
      </c>
      <c r="N41" s="91">
        <f aca="true" t="shared" si="11" ref="N41:O45">+B41+D41+F41+H41+J41+L41</f>
        <v>1143962345.6699998</v>
      </c>
      <c r="O41" s="91">
        <f t="shared" si="11"/>
        <v>952900430.7399999</v>
      </c>
      <c r="Q41" s="21"/>
    </row>
    <row r="42" spans="1:15" ht="27.75" customHeight="1">
      <c r="A42" s="84" t="s">
        <v>23</v>
      </c>
      <c r="B42" s="116">
        <v>591862944.88</v>
      </c>
      <c r="C42" s="116">
        <v>479962560.7499999</v>
      </c>
      <c r="D42" s="116">
        <v>35483139.16</v>
      </c>
      <c r="E42" s="116">
        <v>55429656.29000001</v>
      </c>
      <c r="F42" s="116">
        <v>17154208.560000002</v>
      </c>
      <c r="G42" s="116">
        <v>16377876.92</v>
      </c>
      <c r="H42" s="91">
        <v>36146035.1</v>
      </c>
      <c r="I42" s="91">
        <v>12479231.430000002</v>
      </c>
      <c r="J42" s="91">
        <v>1200000</v>
      </c>
      <c r="K42" s="91">
        <v>280666.66000000003</v>
      </c>
      <c r="L42" s="91">
        <v>72591422.44</v>
      </c>
      <c r="M42" s="91">
        <v>50319532.35</v>
      </c>
      <c r="N42" s="91">
        <f t="shared" si="11"/>
        <v>754437750.1399999</v>
      </c>
      <c r="O42" s="91">
        <f>+C42+E42+G42+I42+K42+M42</f>
        <v>614849524.3999999</v>
      </c>
    </row>
    <row r="43" spans="1:15" ht="27.75" customHeight="1">
      <c r="A43" s="84" t="s">
        <v>65</v>
      </c>
      <c r="B43" s="116">
        <v>202412874.22000003</v>
      </c>
      <c r="C43" s="116">
        <v>173185507.67</v>
      </c>
      <c r="D43" s="116">
        <v>20515160.12</v>
      </c>
      <c r="E43" s="116">
        <v>10215720.720000003</v>
      </c>
      <c r="F43" s="116">
        <v>18000000</v>
      </c>
      <c r="G43" s="116">
        <v>15899607.4</v>
      </c>
      <c r="H43" s="91">
        <v>1411511.5699999998</v>
      </c>
      <c r="I43" s="91">
        <v>1566666.6600000001</v>
      </c>
      <c r="J43" s="91">
        <v>0</v>
      </c>
      <c r="K43" s="91">
        <v>295112.51</v>
      </c>
      <c r="L43" s="91">
        <v>75202656.37</v>
      </c>
      <c r="M43" s="91">
        <v>87757469.67999999</v>
      </c>
      <c r="N43" s="91">
        <f t="shared" si="11"/>
        <v>317542202.28000003</v>
      </c>
      <c r="O43" s="91">
        <f t="shared" si="11"/>
        <v>288920084.64</v>
      </c>
    </row>
    <row r="44" spans="1:15" ht="27.75" customHeight="1">
      <c r="A44" s="84" t="s">
        <v>25</v>
      </c>
      <c r="B44" s="116">
        <v>460796838.32</v>
      </c>
      <c r="C44" s="116">
        <v>445351343.34000003</v>
      </c>
      <c r="D44" s="116">
        <v>12350460</v>
      </c>
      <c r="E44" s="116">
        <v>17130989.8</v>
      </c>
      <c r="F44" s="116">
        <v>68413966</v>
      </c>
      <c r="G44" s="116">
        <v>86560130.09</v>
      </c>
      <c r="H44" s="91">
        <v>0</v>
      </c>
      <c r="I44" s="91">
        <v>0</v>
      </c>
      <c r="J44" s="91">
        <v>0</v>
      </c>
      <c r="K44" s="91">
        <v>100000</v>
      </c>
      <c r="L44" s="91">
        <v>59699180.89</v>
      </c>
      <c r="M44" s="91">
        <v>49746863.86000001</v>
      </c>
      <c r="N44" s="91">
        <f t="shared" si="11"/>
        <v>601260445.2099999</v>
      </c>
      <c r="O44" s="91">
        <f t="shared" si="11"/>
        <v>598889327.09</v>
      </c>
    </row>
    <row r="45" spans="1:15" ht="27.75" customHeight="1">
      <c r="A45" s="84" t="s">
        <v>15</v>
      </c>
      <c r="B45" s="116">
        <v>988519837.22</v>
      </c>
      <c r="C45" s="116">
        <v>1345691602.2699997</v>
      </c>
      <c r="D45" s="116">
        <v>110859380.18</v>
      </c>
      <c r="E45" s="116">
        <v>105770180.65</v>
      </c>
      <c r="F45" s="116">
        <v>3850000</v>
      </c>
      <c r="G45" s="116">
        <v>3724639.44</v>
      </c>
      <c r="H45" s="116">
        <v>3809712.19</v>
      </c>
      <c r="I45" s="116">
        <v>3026012.0300000003</v>
      </c>
      <c r="J45" s="116">
        <v>0</v>
      </c>
      <c r="K45" s="116">
        <v>0</v>
      </c>
      <c r="L45" s="91">
        <v>26267760.630000003</v>
      </c>
      <c r="M45" s="91">
        <v>31285450.639999997</v>
      </c>
      <c r="N45" s="91">
        <f t="shared" si="11"/>
        <v>1133306690.2200003</v>
      </c>
      <c r="O45" s="91">
        <f t="shared" si="11"/>
        <v>1489497885.03</v>
      </c>
    </row>
    <row r="46" spans="1:15" ht="27.75" customHeight="1">
      <c r="A46" s="84" t="s">
        <v>33</v>
      </c>
      <c r="B46" s="91">
        <f aca="true" t="shared" si="12" ref="B46:M46">SUM(B8+B14+B21+B28+B34+B40)</f>
        <v>23205358905.53</v>
      </c>
      <c r="C46" s="91">
        <f t="shared" si="12"/>
        <v>18734433642.04</v>
      </c>
      <c r="D46" s="91">
        <f t="shared" si="12"/>
        <v>3322713801.57</v>
      </c>
      <c r="E46" s="91">
        <f t="shared" si="12"/>
        <v>2458715684.91</v>
      </c>
      <c r="F46" s="91">
        <f t="shared" si="12"/>
        <v>1624423386.09</v>
      </c>
      <c r="G46" s="91">
        <f t="shared" si="12"/>
        <v>1302038574.26</v>
      </c>
      <c r="H46" s="91">
        <f t="shared" si="12"/>
        <v>172573129.39999998</v>
      </c>
      <c r="I46" s="91">
        <f t="shared" si="12"/>
        <v>54581293.49</v>
      </c>
      <c r="J46" s="91">
        <f t="shared" si="12"/>
        <v>31116419.3</v>
      </c>
      <c r="K46" s="91">
        <f t="shared" si="12"/>
        <v>14187854.370000001</v>
      </c>
      <c r="L46" s="91">
        <f t="shared" si="12"/>
        <v>4834431611.05</v>
      </c>
      <c r="M46" s="91">
        <f t="shared" si="12"/>
        <v>4585271030.08</v>
      </c>
      <c r="N46" s="91">
        <f>SUM(N8+N14+N21+N28+N34+N40)</f>
        <v>33190617252.94</v>
      </c>
      <c r="O46" s="91">
        <f>SUM(O8+O14+O21+O28+O34+O40)</f>
        <v>27149228079.149994</v>
      </c>
    </row>
    <row r="47" spans="1:15" s="12" customFormat="1" ht="15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1:15" ht="21.75" customHeight="1">
      <c r="A48" s="84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</row>
    <row r="49" spans="1:15" ht="21.75" customHeight="1">
      <c r="A49" s="93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1:15" ht="21.75" customHeight="1">
      <c r="A50" s="93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</row>
    <row r="51" spans="1:15" ht="21.7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</row>
    <row r="53" ht="21.75" customHeight="1">
      <c r="M53" s="3"/>
    </row>
  </sheetData>
  <sheetProtection/>
  <printOptions horizontalCentered="1" verticalCentered="1"/>
  <pageMargins left="0.1968503937007874" right="0.1968503937007874" top="0" bottom="0.1968503937007874" header="0" footer="0"/>
  <pageSetup horizontalDpi="600" verticalDpi="600" orientation="landscape" paperSize="9" scale="40" r:id="rId1"/>
  <headerFooter alignWithMargins="0">
    <oddFooter>&amp;LPlaneación Estratégica - Sección de Estadística.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="55" zoomScaleNormal="55" zoomScalePageLayoutView="0" workbookViewId="0" topLeftCell="A1">
      <selection activeCell="G36" sqref="G36"/>
    </sheetView>
  </sheetViews>
  <sheetFormatPr defaultColWidth="11.421875" defaultRowHeight="12.75"/>
  <cols>
    <col min="1" max="1" width="46.00390625" style="16" bestFit="1" customWidth="1"/>
    <col min="2" max="2" width="30.7109375" style="16" customWidth="1"/>
    <col min="3" max="3" width="34.7109375" style="16" customWidth="1"/>
    <col min="4" max="4" width="32.421875" style="16" bestFit="1" customWidth="1"/>
    <col min="5" max="6" width="27.8515625" style="33" bestFit="1" customWidth="1"/>
    <col min="7" max="7" width="27.421875" style="16" bestFit="1" customWidth="1"/>
    <col min="8" max="8" width="19.57421875" style="16" bestFit="1" customWidth="1"/>
    <col min="9" max="10" width="25.00390625" style="16" bestFit="1" customWidth="1"/>
    <col min="11" max="12" width="27.7109375" style="16" bestFit="1" customWidth="1"/>
    <col min="13" max="16384" width="11.421875" style="16" customWidth="1"/>
  </cols>
  <sheetData>
    <row r="1" spans="1:4" ht="23.25">
      <c r="A1" s="83" t="s">
        <v>165</v>
      </c>
      <c r="B1" s="83"/>
      <c r="C1" s="83"/>
      <c r="D1" s="83"/>
    </row>
    <row r="2" spans="1:4" ht="23.25">
      <c r="A2" s="83" t="s">
        <v>235</v>
      </c>
      <c r="B2" s="83"/>
      <c r="C2" s="83"/>
      <c r="D2" s="83"/>
    </row>
    <row r="3" spans="1:4" ht="23.25">
      <c r="A3" s="84"/>
      <c r="B3" s="84"/>
      <c r="C3" s="84"/>
      <c r="D3" s="84"/>
    </row>
    <row r="4" spans="1:6" ht="23.25">
      <c r="A4" s="119" t="s">
        <v>106</v>
      </c>
      <c r="B4" s="84" t="s">
        <v>57</v>
      </c>
      <c r="C4" s="84" t="s">
        <v>54</v>
      </c>
      <c r="D4" s="84" t="s">
        <v>55</v>
      </c>
      <c r="E4" s="20"/>
      <c r="F4" s="16"/>
    </row>
    <row r="5" spans="1:6" ht="23.25">
      <c r="A5" s="119"/>
      <c r="B5" s="110" t="s">
        <v>62</v>
      </c>
      <c r="C5" s="110" t="s">
        <v>63</v>
      </c>
      <c r="D5" s="110" t="s">
        <v>63</v>
      </c>
      <c r="E5" s="20"/>
      <c r="F5" s="16"/>
    </row>
    <row r="6" spans="1:6" ht="23.25">
      <c r="A6" s="84" t="s">
        <v>112</v>
      </c>
      <c r="B6" s="110"/>
      <c r="C6" s="110"/>
      <c r="D6" s="110"/>
      <c r="E6" s="20"/>
      <c r="F6" s="16"/>
    </row>
    <row r="7" spans="1:6" ht="25.5" customHeight="1">
      <c r="A7" s="84" t="s">
        <v>113</v>
      </c>
      <c r="B7" s="94">
        <v>720432</v>
      </c>
      <c r="C7" s="91">
        <v>4258690930.2100005</v>
      </c>
      <c r="D7" s="91">
        <v>3941553046.519999</v>
      </c>
      <c r="E7" s="20"/>
      <c r="F7" s="16"/>
    </row>
    <row r="8" spans="1:6" ht="25.5" customHeight="1">
      <c r="A8" s="84" t="s">
        <v>194</v>
      </c>
      <c r="B8" s="94">
        <v>0</v>
      </c>
      <c r="C8" s="91">
        <v>4975719655.240001</v>
      </c>
      <c r="D8" s="91">
        <v>6003832550.119999</v>
      </c>
      <c r="E8" s="20"/>
      <c r="F8" s="16"/>
    </row>
    <row r="9" spans="1:6" ht="25.5" customHeight="1">
      <c r="A9" s="84" t="s">
        <v>116</v>
      </c>
      <c r="B9" s="94">
        <v>190508</v>
      </c>
      <c r="C9" s="91">
        <v>1060761086.3399999</v>
      </c>
      <c r="D9" s="91">
        <v>596846885.75</v>
      </c>
      <c r="E9" s="20"/>
      <c r="F9" s="16"/>
    </row>
    <row r="10" spans="1:6" ht="25.5" customHeight="1">
      <c r="A10" s="84" t="s">
        <v>193</v>
      </c>
      <c r="B10" s="94">
        <v>0</v>
      </c>
      <c r="C10" s="91">
        <v>1330320595.17</v>
      </c>
      <c r="D10" s="91">
        <v>1456807972.71</v>
      </c>
      <c r="E10" s="20"/>
      <c r="F10" s="16"/>
    </row>
    <row r="11" spans="1:6" ht="25.5" customHeight="1">
      <c r="A11" s="84" t="s">
        <v>118</v>
      </c>
      <c r="B11" s="94">
        <v>64756</v>
      </c>
      <c r="C11" s="91">
        <v>695684937.3300002</v>
      </c>
      <c r="D11" s="91">
        <v>482306575.07</v>
      </c>
      <c r="E11" s="20"/>
      <c r="F11" s="16"/>
    </row>
    <row r="12" spans="1:6" ht="25.5" customHeight="1">
      <c r="A12" s="84" t="s">
        <v>114</v>
      </c>
      <c r="B12" s="94">
        <v>54310</v>
      </c>
      <c r="C12" s="91">
        <v>735948491.0500001</v>
      </c>
      <c r="D12" s="91">
        <v>308958695.40999997</v>
      </c>
      <c r="E12" s="20"/>
      <c r="F12" s="16"/>
    </row>
    <row r="13" spans="1:6" ht="25.5" customHeight="1">
      <c r="A13" s="84" t="s">
        <v>115</v>
      </c>
      <c r="B13" s="94">
        <v>29743</v>
      </c>
      <c r="C13" s="91">
        <v>284715058.46000004</v>
      </c>
      <c r="D13" s="91">
        <v>126649890.80000001</v>
      </c>
      <c r="E13" s="20"/>
      <c r="F13" s="16"/>
    </row>
    <row r="14" spans="1:6" ht="25.5" customHeight="1">
      <c r="A14" s="84" t="s">
        <v>212</v>
      </c>
      <c r="B14" s="94">
        <v>0</v>
      </c>
      <c r="C14" s="91">
        <v>10423750</v>
      </c>
      <c r="D14" s="91">
        <v>8234572.570000001</v>
      </c>
      <c r="E14" s="20"/>
      <c r="F14" s="16"/>
    </row>
    <row r="15" spans="1:6" ht="25.5" customHeight="1">
      <c r="A15" s="84" t="s">
        <v>142</v>
      </c>
      <c r="B15" s="94">
        <v>30103.770700636942</v>
      </c>
      <c r="C15" s="91">
        <v>404734300.84999996</v>
      </c>
      <c r="D15" s="91">
        <v>307933881.78999996</v>
      </c>
      <c r="E15" s="20"/>
      <c r="F15" s="16"/>
    </row>
    <row r="16" spans="1:6" ht="25.5" customHeight="1">
      <c r="A16" s="84" t="s">
        <v>143</v>
      </c>
      <c r="B16" s="94">
        <v>14974.64331210191</v>
      </c>
      <c r="C16" s="91">
        <v>212797730.14999998</v>
      </c>
      <c r="D16" s="91">
        <v>220135610.57000005</v>
      </c>
      <c r="E16" s="20"/>
      <c r="F16" s="16"/>
    </row>
    <row r="17" spans="1:6" ht="25.5" customHeight="1">
      <c r="A17" s="84" t="s">
        <v>119</v>
      </c>
      <c r="B17" s="94">
        <v>17544</v>
      </c>
      <c r="C17" s="91">
        <v>217459296.95</v>
      </c>
      <c r="D17" s="91">
        <v>198116614.48999998</v>
      </c>
      <c r="E17" s="20"/>
      <c r="F17" s="16"/>
    </row>
    <row r="18" spans="1:6" ht="25.5" customHeight="1">
      <c r="A18" s="84" t="s">
        <v>144</v>
      </c>
      <c r="B18" s="94">
        <v>22001</v>
      </c>
      <c r="C18" s="91">
        <v>577657798.3000001</v>
      </c>
      <c r="D18" s="91">
        <v>535225698.68000007</v>
      </c>
      <c r="E18" s="20"/>
      <c r="F18" s="16"/>
    </row>
    <row r="19" spans="1:6" ht="25.5" customHeight="1">
      <c r="A19" s="84" t="s">
        <v>145</v>
      </c>
      <c r="B19" s="94">
        <v>6315</v>
      </c>
      <c r="C19" s="91">
        <v>230893999.25</v>
      </c>
      <c r="D19" s="91">
        <v>226143075.23999998</v>
      </c>
      <c r="E19" s="20"/>
      <c r="F19" s="16"/>
    </row>
    <row r="20" spans="1:6" ht="25.5" customHeight="1">
      <c r="A20" s="84" t="s">
        <v>146</v>
      </c>
      <c r="B20" s="94">
        <v>56984</v>
      </c>
      <c r="C20" s="91">
        <v>552766554.3299999</v>
      </c>
      <c r="D20" s="91">
        <v>87550161.94000001</v>
      </c>
      <c r="E20" s="20"/>
      <c r="F20" s="16"/>
    </row>
    <row r="21" spans="1:6" ht="25.5" customHeight="1">
      <c r="A21" s="84" t="s">
        <v>121</v>
      </c>
      <c r="B21" s="94">
        <v>5159</v>
      </c>
      <c r="C21" s="91">
        <v>109202857.80999999</v>
      </c>
      <c r="D21" s="91">
        <v>107770653.78999999</v>
      </c>
      <c r="E21" s="20"/>
      <c r="F21" s="16"/>
    </row>
    <row r="22" spans="1:6" ht="25.5" customHeight="1">
      <c r="A22" s="84" t="s">
        <v>117</v>
      </c>
      <c r="B22" s="94">
        <v>11143</v>
      </c>
      <c r="C22" s="91">
        <v>72290823.37</v>
      </c>
      <c r="D22" s="91">
        <v>101904163.53999999</v>
      </c>
      <c r="E22" s="20"/>
      <c r="F22" s="16"/>
    </row>
    <row r="23" spans="1:6" ht="25.5" customHeight="1">
      <c r="A23" s="84" t="s">
        <v>213</v>
      </c>
      <c r="B23" s="94">
        <v>0</v>
      </c>
      <c r="C23" s="91">
        <v>58344000</v>
      </c>
      <c r="D23" s="91">
        <v>66901653.1</v>
      </c>
      <c r="E23" s="20"/>
      <c r="F23" s="16"/>
    </row>
    <row r="24" spans="1:6" ht="25.5" customHeight="1">
      <c r="A24" s="84" t="s">
        <v>120</v>
      </c>
      <c r="B24" s="94">
        <v>22987</v>
      </c>
      <c r="C24" s="91">
        <v>118559853.15</v>
      </c>
      <c r="D24" s="91">
        <v>91182345.42999999</v>
      </c>
      <c r="E24" s="20"/>
      <c r="F24" s="16"/>
    </row>
    <row r="25" spans="1:6" ht="25.5" customHeight="1">
      <c r="A25" s="84" t="s">
        <v>124</v>
      </c>
      <c r="B25" s="94">
        <v>10849</v>
      </c>
      <c r="C25" s="91">
        <v>73602528.39999999</v>
      </c>
      <c r="D25" s="91">
        <v>33958339.309999995</v>
      </c>
      <c r="E25" s="20"/>
      <c r="F25" s="16"/>
    </row>
    <row r="26" spans="1:6" ht="25.5" customHeight="1">
      <c r="A26" s="84" t="s">
        <v>190</v>
      </c>
      <c r="B26" s="94">
        <v>0</v>
      </c>
      <c r="C26" s="91">
        <v>1001953261.33</v>
      </c>
      <c r="D26" s="91">
        <v>744200764.1999999</v>
      </c>
      <c r="E26" s="20"/>
      <c r="F26" s="16"/>
    </row>
    <row r="27" spans="1:6" ht="25.5" customHeight="1">
      <c r="A27" s="84" t="s">
        <v>147</v>
      </c>
      <c r="B27" s="94">
        <v>2453</v>
      </c>
      <c r="C27" s="91">
        <v>423605928.64</v>
      </c>
      <c r="D27" s="91">
        <v>166451475.87</v>
      </c>
      <c r="E27" s="20"/>
      <c r="F27" s="16"/>
    </row>
    <row r="28" spans="1:6" ht="25.5" customHeight="1">
      <c r="A28" s="84" t="s">
        <v>122</v>
      </c>
      <c r="B28" s="94">
        <v>3231</v>
      </c>
      <c r="C28" s="91">
        <v>33046578.800000004</v>
      </c>
      <c r="D28" s="91">
        <v>33186459.46</v>
      </c>
      <c r="E28" s="20"/>
      <c r="F28" s="16"/>
    </row>
    <row r="29" spans="1:6" ht="25.5" customHeight="1">
      <c r="A29" s="84" t="s">
        <v>215</v>
      </c>
      <c r="B29" s="94">
        <v>5107</v>
      </c>
      <c r="C29" s="91">
        <v>55444764.83</v>
      </c>
      <c r="D29" s="91">
        <v>44439230.39</v>
      </c>
      <c r="E29" s="20"/>
      <c r="F29" s="16"/>
    </row>
    <row r="30" spans="1:6" ht="25.5" customHeight="1">
      <c r="A30" s="84" t="s">
        <v>123</v>
      </c>
      <c r="B30" s="94">
        <v>7494</v>
      </c>
      <c r="C30" s="91">
        <v>42326890.55</v>
      </c>
      <c r="D30" s="91">
        <v>35120199.53</v>
      </c>
      <c r="E30" s="20"/>
      <c r="F30" s="16"/>
    </row>
    <row r="31" spans="1:6" ht="25.5" customHeight="1">
      <c r="A31" s="84" t="s">
        <v>148</v>
      </c>
      <c r="B31" s="94">
        <v>4961</v>
      </c>
      <c r="C31" s="91">
        <v>17698830.63</v>
      </c>
      <c r="D31" s="91">
        <v>16925079.54</v>
      </c>
      <c r="E31" s="20"/>
      <c r="F31" s="16"/>
    </row>
    <row r="32" spans="1:6" ht="25.5" customHeight="1">
      <c r="A32" s="84" t="s">
        <v>149</v>
      </c>
      <c r="B32" s="94">
        <v>1793</v>
      </c>
      <c r="C32" s="91">
        <v>8003816.74</v>
      </c>
      <c r="D32" s="91">
        <v>6968447.4</v>
      </c>
      <c r="E32" s="20"/>
      <c r="F32" s="16"/>
    </row>
    <row r="33" spans="1:6" ht="25.5" customHeight="1">
      <c r="A33" s="84" t="s">
        <v>125</v>
      </c>
      <c r="B33" s="94">
        <v>0</v>
      </c>
      <c r="C33" s="91">
        <v>310242870.85</v>
      </c>
      <c r="D33" s="91">
        <v>350882370.03000003</v>
      </c>
      <c r="E33" s="20"/>
      <c r="F33" s="16"/>
    </row>
    <row r="34" spans="1:5" ht="25.5" customHeight="1">
      <c r="A34" s="84" t="s">
        <v>126</v>
      </c>
      <c r="B34" s="94">
        <v>78531.58598726115</v>
      </c>
      <c r="C34" s="91">
        <v>5332461716.8</v>
      </c>
      <c r="D34" s="91">
        <v>2434247228.79</v>
      </c>
      <c r="E34" s="37"/>
    </row>
    <row r="35" spans="1:7" ht="25.5" customHeight="1">
      <c r="A35" s="84" t="s">
        <v>127</v>
      </c>
      <c r="B35" s="91">
        <f>SUM(B7:B34)</f>
        <v>1361380</v>
      </c>
      <c r="C35" s="91">
        <f>SUM(C7:C34)</f>
        <v>23205358905.53</v>
      </c>
      <c r="D35" s="91">
        <f>SUM(D7:D34)</f>
        <v>18734433642.04</v>
      </c>
      <c r="G35" s="33"/>
    </row>
    <row r="36" spans="1:7" ht="25.5" customHeight="1">
      <c r="A36" s="84" t="s">
        <v>128</v>
      </c>
      <c r="B36" s="93"/>
      <c r="C36" s="91"/>
      <c r="D36" s="91"/>
      <c r="E36" s="37"/>
      <c r="G36" s="33"/>
    </row>
    <row r="37" spans="1:7" ht="25.5" customHeight="1">
      <c r="A37" s="84" t="s">
        <v>216</v>
      </c>
      <c r="B37" s="91"/>
      <c r="C37" s="91"/>
      <c r="D37" s="91"/>
      <c r="E37" s="37"/>
      <c r="G37" s="33"/>
    </row>
    <row r="38" spans="1:7" ht="25.5" customHeight="1">
      <c r="A38" s="84" t="s">
        <v>131</v>
      </c>
      <c r="B38" s="91">
        <v>0</v>
      </c>
      <c r="C38" s="91">
        <v>837856639.0900002</v>
      </c>
      <c r="D38" s="91">
        <v>685796079.27</v>
      </c>
      <c r="E38" s="37"/>
      <c r="G38" s="33"/>
    </row>
    <row r="39" spans="1:7" ht="25.5" customHeight="1">
      <c r="A39" s="84" t="s">
        <v>129</v>
      </c>
      <c r="B39" s="91">
        <v>0</v>
      </c>
      <c r="C39" s="91">
        <v>1011198644.2200001</v>
      </c>
      <c r="D39" s="91">
        <v>714144461.0099999</v>
      </c>
      <c r="E39" s="37"/>
      <c r="G39" s="33"/>
    </row>
    <row r="40" spans="1:7" ht="25.5" customHeight="1">
      <c r="A40" s="84" t="s">
        <v>150</v>
      </c>
      <c r="B40" s="91">
        <v>0</v>
      </c>
      <c r="C40" s="91">
        <v>62324854.92</v>
      </c>
      <c r="D40" s="91">
        <v>70278331.82</v>
      </c>
      <c r="E40" s="37"/>
      <c r="G40" s="33"/>
    </row>
    <row r="41" spans="1:7" ht="25.5" customHeight="1">
      <c r="A41" s="84" t="s">
        <v>130</v>
      </c>
      <c r="B41" s="91">
        <v>0</v>
      </c>
      <c r="C41" s="91">
        <v>263646456.25</v>
      </c>
      <c r="D41" s="91">
        <v>195434907.14000002</v>
      </c>
      <c r="E41" s="37"/>
      <c r="G41" s="33"/>
    </row>
    <row r="42" spans="1:7" ht="25.5" customHeight="1">
      <c r="A42" s="84" t="s">
        <v>151</v>
      </c>
      <c r="B42" s="91">
        <v>0</v>
      </c>
      <c r="C42" s="91">
        <v>172004652.93</v>
      </c>
      <c r="D42" s="91">
        <v>81565773.64999999</v>
      </c>
      <c r="G42" s="33"/>
    </row>
    <row r="43" spans="1:7" ht="25.5" customHeight="1">
      <c r="A43" s="84" t="s">
        <v>152</v>
      </c>
      <c r="B43" s="91">
        <v>0</v>
      </c>
      <c r="C43" s="91">
        <v>2668957</v>
      </c>
      <c r="D43" s="91">
        <v>108843183.62</v>
      </c>
      <c r="E43" s="37"/>
      <c r="G43" s="33"/>
    </row>
    <row r="44" spans="1:7" ht="25.5" customHeight="1">
      <c r="A44" s="84" t="s">
        <v>153</v>
      </c>
      <c r="B44" s="91">
        <v>0</v>
      </c>
      <c r="C44" s="91">
        <v>973013597.1600002</v>
      </c>
      <c r="D44" s="91">
        <v>602652948.4</v>
      </c>
      <c r="E44" s="37"/>
      <c r="G44" s="33"/>
    </row>
    <row r="45" spans="1:7" ht="25.5" customHeight="1">
      <c r="A45" s="84" t="s">
        <v>217</v>
      </c>
      <c r="B45" s="91">
        <v>0</v>
      </c>
      <c r="C45" s="91">
        <f>SUM(C38:C44)</f>
        <v>3322713801.5700006</v>
      </c>
      <c r="D45" s="91">
        <f>SUM(D38:D44)</f>
        <v>2458715684.91</v>
      </c>
      <c r="G45" s="33"/>
    </row>
    <row r="46" spans="1:7" ht="25.5" customHeight="1">
      <c r="A46" s="84" t="s">
        <v>132</v>
      </c>
      <c r="B46" s="91"/>
      <c r="C46" s="91"/>
      <c r="D46" s="91"/>
      <c r="E46" s="37"/>
      <c r="G46" s="33"/>
    </row>
    <row r="47" spans="1:7" ht="25.5" customHeight="1">
      <c r="A47" s="84" t="s">
        <v>154</v>
      </c>
      <c r="B47" s="91">
        <v>0</v>
      </c>
      <c r="C47" s="91">
        <v>1019027405.38</v>
      </c>
      <c r="D47" s="91">
        <v>874038963.4100001</v>
      </c>
      <c r="E47" s="37"/>
      <c r="G47" s="33"/>
    </row>
    <row r="48" spans="1:7" ht="25.5" customHeight="1">
      <c r="A48" s="84" t="s">
        <v>206</v>
      </c>
      <c r="B48" s="91">
        <v>0</v>
      </c>
      <c r="C48" s="91">
        <v>571799802.96</v>
      </c>
      <c r="D48" s="91">
        <v>310114545.15000004</v>
      </c>
      <c r="E48" s="37"/>
      <c r="G48" s="33"/>
    </row>
    <row r="49" spans="1:7" ht="25.5" customHeight="1">
      <c r="A49" s="84" t="s">
        <v>126</v>
      </c>
      <c r="B49" s="91">
        <v>0</v>
      </c>
      <c r="C49" s="91">
        <v>33596177.75</v>
      </c>
      <c r="D49" s="91">
        <v>117885065.7</v>
      </c>
      <c r="E49" s="37"/>
      <c r="G49" s="33"/>
    </row>
    <row r="50" spans="1:11" ht="25.5" customHeight="1">
      <c r="A50" s="84" t="s">
        <v>133</v>
      </c>
      <c r="B50" s="91">
        <v>0</v>
      </c>
      <c r="C50" s="91">
        <f>SUM(C47:C49)</f>
        <v>1624423386.0900002</v>
      </c>
      <c r="D50" s="91">
        <f>SUM(D47:D49)</f>
        <v>1302038574.2600002</v>
      </c>
      <c r="G50" s="33"/>
      <c r="I50" s="38"/>
      <c r="J50" s="33"/>
      <c r="K50" s="33"/>
    </row>
    <row r="51" spans="1:7" s="15" customFormat="1" ht="25.5" customHeight="1">
      <c r="A51" s="84" t="s">
        <v>155</v>
      </c>
      <c r="B51" s="91">
        <v>0</v>
      </c>
      <c r="C51" s="91">
        <v>172573129.4</v>
      </c>
      <c r="D51" s="91">
        <v>54581293.49000001</v>
      </c>
      <c r="E51" s="33"/>
      <c r="F51" s="33"/>
      <c r="G51" s="33"/>
    </row>
    <row r="52" spans="1:7" s="15" customFormat="1" ht="25.5" customHeight="1">
      <c r="A52" s="84" t="s">
        <v>156</v>
      </c>
      <c r="B52" s="91">
        <v>0</v>
      </c>
      <c r="C52" s="91">
        <v>31116419.299999997</v>
      </c>
      <c r="D52" s="91">
        <v>14187854.37</v>
      </c>
      <c r="E52" s="33"/>
      <c r="F52" s="33"/>
      <c r="G52" s="33"/>
    </row>
    <row r="53" spans="1:7" ht="25.5" customHeight="1">
      <c r="A53" s="84" t="s">
        <v>134</v>
      </c>
      <c r="B53" s="91">
        <v>0</v>
      </c>
      <c r="C53" s="91">
        <f>+C52+C51+C50+C45</f>
        <v>5150826736.360001</v>
      </c>
      <c r="D53" s="91">
        <f>+D52+D51+D50+D45</f>
        <v>3829523407.03</v>
      </c>
      <c r="E53" s="37"/>
      <c r="G53" s="33"/>
    </row>
    <row r="54" spans="1:7" ht="25.5" customHeight="1">
      <c r="A54" s="84" t="s">
        <v>135</v>
      </c>
      <c r="B54" s="91">
        <v>0</v>
      </c>
      <c r="C54" s="91">
        <f>SUM(C55:C56)</f>
        <v>4834431611.05</v>
      </c>
      <c r="D54" s="91">
        <f>SUM(D55:D56)</f>
        <v>4585271030.080002</v>
      </c>
      <c r="G54" s="33"/>
    </row>
    <row r="55" spans="1:7" ht="25.5" customHeight="1">
      <c r="A55" s="84" t="s">
        <v>136</v>
      </c>
      <c r="B55" s="91">
        <v>0</v>
      </c>
      <c r="C55" s="91">
        <v>542328743.01</v>
      </c>
      <c r="D55" s="91">
        <v>475787697.83</v>
      </c>
      <c r="E55" s="37"/>
      <c r="G55" s="33"/>
    </row>
    <row r="56" spans="1:7" ht="25.5" customHeight="1">
      <c r="A56" s="84" t="s">
        <v>214</v>
      </c>
      <c r="B56" s="91">
        <v>0</v>
      </c>
      <c r="C56" s="91">
        <v>4292102868.04</v>
      </c>
      <c r="D56" s="91">
        <v>4109483332.250002</v>
      </c>
      <c r="E56" s="37"/>
      <c r="G56" s="33"/>
    </row>
    <row r="57" spans="1:7" ht="25.5" customHeight="1">
      <c r="A57" s="84" t="s">
        <v>33</v>
      </c>
      <c r="B57" s="91">
        <f>SUM(B35+B53+B54)</f>
        <v>1361380</v>
      </c>
      <c r="C57" s="91">
        <f>SUM(C35+C53+C54)</f>
        <v>33190617252.94</v>
      </c>
      <c r="D57" s="91">
        <f>SUM(D35+D53+D54)</f>
        <v>27149228079.15</v>
      </c>
      <c r="G57" s="33"/>
    </row>
    <row r="58" spans="1:6" ht="23.25">
      <c r="A58" s="71" t="s">
        <v>226</v>
      </c>
      <c r="B58" s="93"/>
      <c r="C58" s="93"/>
      <c r="D58" s="93"/>
      <c r="E58" s="20"/>
      <c r="F58" s="16"/>
    </row>
    <row r="59" spans="1:6" ht="23.25">
      <c r="A59" s="93"/>
      <c r="B59" s="93"/>
      <c r="C59" s="93"/>
      <c r="D59" s="93"/>
      <c r="E59" s="16"/>
      <c r="F59" s="16"/>
    </row>
    <row r="60" spans="1:6" ht="23.25">
      <c r="A60" s="93"/>
      <c r="B60" s="114"/>
      <c r="C60" s="114"/>
      <c r="D60" s="114"/>
      <c r="E60" s="16"/>
      <c r="F60" s="16"/>
    </row>
    <row r="61" spans="1:6" ht="23.25">
      <c r="A61" s="93"/>
      <c r="B61" s="93"/>
      <c r="C61" s="93"/>
      <c r="D61" s="93"/>
      <c r="E61" s="16"/>
      <c r="F61" s="16"/>
    </row>
    <row r="62" spans="5:6" ht="23.25">
      <c r="E62" s="16"/>
      <c r="F62" s="16"/>
    </row>
    <row r="63" spans="5:6" ht="23.25">
      <c r="E63" s="16"/>
      <c r="F63" s="16"/>
    </row>
    <row r="64" spans="5:6" ht="23.25">
      <c r="E64" s="16"/>
      <c r="F64" s="16"/>
    </row>
    <row r="65" s="16" customFormat="1" ht="23.25"/>
    <row r="66" s="16" customFormat="1" ht="23.25"/>
    <row r="67" s="16" customFormat="1" ht="23.25"/>
    <row r="68" s="16" customFormat="1" ht="23.25"/>
    <row r="69" s="16" customFormat="1" ht="23.25"/>
    <row r="70" s="33" customFormat="1" ht="23.25"/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6" r:id="rId1"/>
  <headerFooter alignWithMargins="0">
    <oddFooter>&amp;LPlaneación Estratégica - Sección de Estadística.</oddFooter>
  </headerFooter>
  <rowBreaks count="1" manualBreakCount="1"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Roxanni Amparo Baez M.</dc:creator>
  <cp:keywords/>
  <dc:description/>
  <cp:lastModifiedBy>Harolin Esther Peña Montero</cp:lastModifiedBy>
  <cp:lastPrinted>2024-01-03T15:27:33Z</cp:lastPrinted>
  <dcterms:created xsi:type="dcterms:W3CDTF">2017-05-04T13:35:28Z</dcterms:created>
  <dcterms:modified xsi:type="dcterms:W3CDTF">2024-01-09T14:39:19Z</dcterms:modified>
  <cp:category/>
  <cp:version/>
  <cp:contentType/>
  <cp:contentStatus/>
</cp:coreProperties>
</file>