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6825" tabRatio="734" activeTab="0"/>
  </bookViews>
  <sheets>
    <sheet name="Estadisticas Mensuales" sheetId="1" r:id="rId1"/>
    <sheet name="Resumen Ejecutivo" sheetId="2" r:id="rId2"/>
    <sheet name="% Ejec. Sucursales y Regionales" sheetId="3" r:id="rId3"/>
    <sheet name="Comparativo Formalizaciones" sheetId="4" r:id="rId4"/>
    <sheet name="Comp. Desembolso-Recuperación" sheetId="5" r:id="rId5"/>
    <sheet name="Form. por Suc. y Sub-sectores" sheetId="6" r:id="rId6"/>
    <sheet name="Formalizado por Rubros" sheetId="7" r:id="rId7"/>
    <sheet name="Desem-Cobros Suc. y Subsectores" sheetId="8" r:id="rId8"/>
    <sheet name="Desem-cobros por Rubros" sheetId="9" r:id="rId9"/>
    <sheet name="TASA 0% por Sucursal" sheetId="10" r:id="rId10"/>
    <sheet name="Tasa 0% por RUBROS" sheetId="11" r:id="rId11"/>
  </sheets>
  <externalReferences>
    <externalReference r:id="rId14"/>
    <externalReference r:id="rId15"/>
  </externalReferences>
  <definedNames>
    <definedName name="_xlfn.IFERROR" hidden="1">#NAME?</definedName>
    <definedName name="_xlfn.SINGLE" hidden="1">#NAME?</definedName>
    <definedName name="A_IMPRESIÓN_IM">#REF!</definedName>
    <definedName name="AP">'[1]AG'!#REF!</definedName>
    <definedName name="_xlnm.Print_Area" localSheetId="2">'% Ejec. Sucursales y Regionales'!$A$1:$P$49</definedName>
    <definedName name="_xlnm.Print_Area" localSheetId="4">'Comp. Desembolso-Recuperación'!$A$1:$I$46</definedName>
    <definedName name="_xlnm.Print_Area" localSheetId="3">'Comparativo Formalizaciones'!$A$1:$M$48</definedName>
    <definedName name="_xlnm.Print_Area" localSheetId="8">'Desem-cobros por Rubros'!$A$1:$D$62</definedName>
    <definedName name="_xlnm.Print_Area" localSheetId="7">'Desem-Cobros Suc. y Subsectores'!$A$1:$O$47</definedName>
    <definedName name="_xlnm.Print_Area" localSheetId="5">'Form. por Suc. y Sub-sectores'!$A$1:$O$46</definedName>
    <definedName name="_xlnm.Print_Area" localSheetId="6">'Formalizado por Rubros'!$A$1:$I$65</definedName>
    <definedName name="_xlnm.Print_Area" localSheetId="1">'Resumen Ejecutivo'!$A$1:$C$24</definedName>
    <definedName name="_xlnm.Print_Area" localSheetId="10">'Tasa 0% por RUBROS'!$A$1:$G$61</definedName>
    <definedName name="_xlnm.Print_Area" localSheetId="9">'TASA 0% por Sucursal'!$A$1:$G$46</definedName>
    <definedName name="BB">'[1]AG'!#REF!</definedName>
    <definedName name="PRINT_AREA_MI">#REF!</definedName>
    <definedName name="_xlnm.Print_Titles" localSheetId="8">'Desem-cobros por Rubros'!$1:$5</definedName>
    <definedName name="_xlnm.Print_Titles" localSheetId="6">'Formalizado por Rubros'!$1:$6</definedName>
    <definedName name="_xlnm.Print_Titles" localSheetId="10">'Tasa 0% por RUBROS'!$1:$7</definedName>
  </definedNames>
  <calcPr fullCalcOnLoad="1"/>
</workbook>
</file>

<file path=xl/sharedStrings.xml><?xml version="1.0" encoding="utf-8"?>
<sst xmlns="http://schemas.openxmlformats.org/spreadsheetml/2006/main" count="657" uniqueCount="220">
  <si>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</si>
  <si>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</si>
  <si>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</si>
  <si>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</si>
  <si>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</si>
  <si>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</si>
  <si>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</si>
  <si>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</si>
  <si>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</si>
  <si>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</si>
  <si>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</si>
  <si>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</si>
  <si>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</si>
  <si>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</si>
  <si>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</si>
  <si>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</si>
  <si>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</si>
  <si>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</si>
  <si>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</si>
  <si>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</si>
  <si>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</si>
  <si>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</si>
  <si>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</si>
  <si>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</si>
  <si>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</si>
  <si>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</si>
  <si>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</si>
  <si>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</si>
  <si>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</si>
  <si>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</si>
  <si>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</si>
  <si>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</si>
  <si>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</si>
  <si>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</si>
  <si>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</si>
  <si>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</si>
  <si>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</si>
  <si>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</si>
  <si>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</si>
  <si>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</si>
  <si>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</si>
  <si>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</si>
  <si>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</si>
  <si>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</si>
  <si>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</si>
  <si>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</si>
  <si>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</si>
  <si>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Regional 06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</si>
  <si>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</si>
  <si>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</si>
  <si>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</si>
  <si>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</si>
  <si>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</si>
  <si>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</si>
  <si>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</si>
  <si>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</si>
  <si>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</si>
  <si>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</si>
  <si>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Realizados</t>
  </si>
  <si>
    <t>Cantidad</t>
  </si>
  <si>
    <t>(Tareas)</t>
  </si>
  <si>
    <t>(RD$)</t>
  </si>
  <si>
    <t>Río San Juan</t>
  </si>
  <si>
    <t>San Cristóbal</t>
  </si>
  <si>
    <t>Concepto:</t>
  </si>
  <si>
    <t xml:space="preserve">    Monto (RD$)</t>
  </si>
  <si>
    <t>Préstamos Otorgados (Und.)</t>
  </si>
  <si>
    <t>Monto Formalizado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</si>
  <si>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</si>
  <si>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</si>
  <si>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</si>
  <si>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</si>
  <si>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</si>
  <si>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</si>
  <si>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</si>
  <si>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</si>
  <si>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</si>
  <si>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</si>
  <si>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</si>
  <si>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</si>
  <si>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</si>
  <si>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</si>
  <si>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</si>
  <si>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</si>
  <si>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</si>
  <si>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</si>
  <si>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 xml:space="preserve">San Juan de la Maguana 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</si>
  <si>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</si>
  <si>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</si>
  <si>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</si>
  <si>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</si>
  <si>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</si>
  <si>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</si>
  <si>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</si>
  <si>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</si>
  <si>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</si>
  <si>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</si>
  <si>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</si>
  <si>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</si>
  <si>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</si>
  <si>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</si>
  <si>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Comparativo de los Desembolsos y Recuperación por Regionales y Sucursales</t>
  </si>
  <si>
    <t>Febrero</t>
  </si>
  <si>
    <t>Sub-Sectores</t>
  </si>
  <si>
    <t>Programado</t>
  </si>
  <si>
    <t>I.- Agrícola</t>
  </si>
  <si>
    <t>Arroz (Producción)</t>
  </si>
  <si>
    <t>Aguacate (Producción)</t>
  </si>
  <si>
    <t>Café (Producción)</t>
  </si>
  <si>
    <t>Cacao (Producción)</t>
  </si>
  <si>
    <t>Habichuela (Producción)</t>
  </si>
  <si>
    <t>Tabaco (Producción)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</si>
  <si>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</si>
  <si>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</si>
  <si>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</si>
  <si>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</si>
  <si>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</si>
  <si>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</si>
  <si>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</si>
  <si>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2.2 Avícola</t>
  </si>
  <si>
    <t>Total Avícola</t>
  </si>
  <si>
    <t>Total Pecuario</t>
  </si>
  <si>
    <t>III.- Otras Finalidades</t>
  </si>
  <si>
    <t>Préstamos de Consumo</t>
  </si>
  <si>
    <t xml:space="preserve">Montos Desembolsado y Cobrado según Sub-Sectores por Regionales y Sucursales </t>
  </si>
  <si>
    <t>Acuicola</t>
  </si>
  <si>
    <t>Desembolsado</t>
  </si>
  <si>
    <t>Cobrado</t>
  </si>
  <si>
    <t>Cantidad y Monto de los Préstamos Formalizados por Sub-Sectores, Regionales y Sucursales</t>
  </si>
  <si>
    <t>Ganado de Carne (Comerc.)</t>
  </si>
  <si>
    <t>Ganado de Leche (Comerc.)</t>
  </si>
  <si>
    <t>Porcino</t>
  </si>
  <si>
    <t xml:space="preserve">Otros </t>
  </si>
  <si>
    <t>Pollos</t>
  </si>
  <si>
    <t>2.4 Apícola</t>
  </si>
  <si>
    <t>Préstamos Formalizados Según Cultivos Principales</t>
  </si>
  <si>
    <t>2.3 Acuícola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</si>
  <si>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</si>
  <si>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</si>
  <si>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</si>
  <si>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</si>
  <si>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</si>
  <si>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</si>
  <si>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</si>
  <si>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</si>
  <si>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</si>
  <si>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</si>
  <si>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</si>
  <si>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</si>
  <si>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</si>
  <si>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Beneficiarios</t>
  </si>
  <si>
    <t>Desembolsos (RD$)</t>
  </si>
  <si>
    <t>Cobros
(RD$)</t>
  </si>
  <si>
    <t>Resumen Actividad Crediticia Global</t>
  </si>
  <si>
    <t>Tabaco (Comerc.)</t>
  </si>
  <si>
    <t>Cacao (Comerc.)</t>
  </si>
  <si>
    <t>Arroz (Comerc.)</t>
  </si>
  <si>
    <t>Gallina Ponedora</t>
  </si>
  <si>
    <t>Café (Comerc.)</t>
  </si>
  <si>
    <t>Habichuela (Comerc.)</t>
  </si>
  <si>
    <t>Microempresas y Otros</t>
  </si>
  <si>
    <t>Benef.</t>
  </si>
  <si>
    <t>Actividad Crediticia Tasa 0% por Regionales y Sucursales</t>
  </si>
  <si>
    <t>Año 2024</t>
  </si>
  <si>
    <t>Enero - Marzo 2024</t>
  </si>
  <si>
    <t>Enero - Marzo 2023-2024</t>
  </si>
  <si>
    <t xml:space="preserve">Ejecución del Programa de Préstamos en Monto y Tareas </t>
  </si>
  <si>
    <t xml:space="preserve">Por Sub-Sectores </t>
  </si>
  <si>
    <t>Tomate (Producción)</t>
  </si>
  <si>
    <t>Ají (Producción)</t>
  </si>
  <si>
    <t>Guineo (Producción)</t>
  </si>
  <si>
    <t>Piña (Producción)</t>
  </si>
  <si>
    <t>Yuca (Producción)</t>
  </si>
  <si>
    <t>Ajo (Producción)</t>
  </si>
  <si>
    <t>Ajo (Comerc.)</t>
  </si>
  <si>
    <t>Ñame (Producción)</t>
  </si>
  <si>
    <t>Yautía (Producción)</t>
  </si>
  <si>
    <t>Batata (Producción)</t>
  </si>
  <si>
    <t>Limón (Producción)</t>
  </si>
  <si>
    <t>Guandul (Producción)</t>
  </si>
  <si>
    <t>Maíz (Producción)</t>
  </si>
  <si>
    <t>2.1 Ganado Vacuno, Porcino y Otros</t>
  </si>
  <si>
    <t>Porcino (Comerc.)</t>
  </si>
  <si>
    <t>Sub-Total Vacuno, Porcino y Otros</t>
  </si>
  <si>
    <t>Gallina Reproductora</t>
  </si>
  <si>
    <t>Avícola (Comerc.)</t>
  </si>
  <si>
    <t>NOTA: 1 Incuye pignoración; 2 Incluye Producción y Comercialización.</t>
  </si>
  <si>
    <t xml:space="preserve"> Enero - Marzo 2024</t>
  </si>
  <si>
    <t>Papa</t>
  </si>
  <si>
    <t>Superficie Financiada, Desembolsos y Cobros</t>
  </si>
  <si>
    <t>Directos</t>
  </si>
  <si>
    <t>Benef.
Direct.</t>
  </si>
  <si>
    <t>Direct.</t>
  </si>
  <si>
    <t>Préstamos
Otorgados
(Cant.)</t>
  </si>
  <si>
    <t>Superficie
Cubierta
(Tas.)</t>
  </si>
  <si>
    <t>Monto
Formalizado
(RD$)</t>
  </si>
  <si>
    <t>Benefic. 
Directos</t>
  </si>
  <si>
    <t>Plátano (Producción)</t>
  </si>
  <si>
    <t>III.- Microempresas y Otros</t>
  </si>
  <si>
    <t>Nota: 1 Incluye Pignoración; 2 Incluye Producción y Comercialización</t>
  </si>
  <si>
    <t>Beneficiarios Directos</t>
  </si>
  <si>
    <t>Arroz (Comerc.) 1</t>
  </si>
  <si>
    <t>Plátano 2</t>
  </si>
  <si>
    <t>Papa 2</t>
  </si>
  <si>
    <t>Cebolla 2</t>
  </si>
  <si>
    <t>Coco 2</t>
  </si>
  <si>
    <t>Tabaco (Comerc.) 1</t>
  </si>
  <si>
    <t>Ganado de Leche (Comerc.) 1</t>
  </si>
  <si>
    <t>Guineo 2</t>
  </si>
  <si>
    <t>Habichuela (Comerc.) 1</t>
  </si>
  <si>
    <t>Monto
Desembolsado
(RD$)</t>
  </si>
  <si>
    <t>Monto
Cobrado
(RD$)</t>
  </si>
  <si>
    <t>Maíz 2</t>
  </si>
  <si>
    <r>
      <t xml:space="preserve">Cebolla </t>
    </r>
    <r>
      <rPr>
        <vertAlign val="superscript"/>
        <sz val="14"/>
        <rFont val="Book Antiqua"/>
        <family val="1"/>
      </rPr>
      <t>2</t>
    </r>
  </si>
  <si>
    <r>
      <t xml:space="preserve">Coco </t>
    </r>
    <r>
      <rPr>
        <vertAlign val="superscript"/>
        <sz val="14"/>
        <rFont val="Book Antiqua"/>
        <family val="1"/>
      </rPr>
      <t>2</t>
    </r>
  </si>
  <si>
    <t>Valor
(RD$)</t>
  </si>
  <si>
    <t>Superf.
(Tareas)</t>
  </si>
  <si>
    <t>Benef.
Directos</t>
  </si>
  <si>
    <t>Superficie
(Tareas)</t>
  </si>
  <si>
    <t>Desembolsos
(RD$)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</si>
</sst>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#,##0.00;[Red]#,##0.00"/>
    <numFmt numFmtId="173" formatCode="#,##0.0_);\(#,##0.0\)"/>
    <numFmt numFmtId="174" formatCode="#,##0.0;\-#,##0.0"/>
    <numFmt numFmtId="175" formatCode="[$-80A]dddd\,\ d&quot; de &quot;mmmm&quot; de &quot;yyyy"/>
    <numFmt numFmtId="176" formatCode="[$-80A]hh:mm:ss\ AM/PM"/>
    <numFmt numFmtId="177" formatCode="0.00_ ;\-0.00\ "/>
    <numFmt numFmtId="178" formatCode="0.0_ ;\-0.0\ "/>
    <numFmt numFmtId="179" formatCode="0_ ;\-0\ "/>
    <numFmt numFmtId="180" formatCode="0_);\(0\)"/>
    <numFmt numFmtId="181" formatCode="0.00_);\(0.00\)"/>
    <numFmt numFmtId="182" formatCode="#,##0.00_);\-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_);\(0.0\)"/>
    <numFmt numFmtId="188" formatCode="_(* #,##0.0_);_(* \(#,##0.0\);_(* &quot;-&quot;?_);_(@_)"/>
    <numFmt numFmtId="189" formatCode="0.000000"/>
    <numFmt numFmtId="190" formatCode="0.00000"/>
    <numFmt numFmtId="191" formatCode="0.0000"/>
    <numFmt numFmtId="192" formatCode="0.000"/>
    <numFmt numFmtId="193" formatCode="0.0000000"/>
    <numFmt numFmtId="194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u val="single"/>
      <sz val="13"/>
      <color indexed="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8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3"/>
      <name val="Book Antiqua"/>
      <family val="1"/>
    </font>
    <font>
      <sz val="10"/>
      <color indexed="8"/>
      <name val="MS Sans Serif"/>
      <family val="2"/>
    </font>
    <font>
      <sz val="12"/>
      <name val="Helv"/>
      <family val="0"/>
    </font>
    <font>
      <b/>
      <sz val="20"/>
      <name val="Arial"/>
      <family val="2"/>
    </font>
    <font>
      <vertAlign val="superscript"/>
      <sz val="14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Book Antiqua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Book Antiqua"/>
      <family val="1"/>
    </font>
    <font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42" fillId="32" borderId="5" applyNumberFormat="0" applyFont="0" applyAlignment="0" applyProtection="0"/>
    <xf numFmtId="9" fontId="4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49" applyNumberFormat="1" applyFont="1" applyBorder="1" applyAlignment="1">
      <alignment/>
    </xf>
    <xf numFmtId="0" fontId="0" fillId="0" borderId="0" xfId="61">
      <alignment/>
      <protection/>
    </xf>
    <xf numFmtId="170" fontId="0" fillId="0" borderId="0" xfId="49" applyNumberFormat="1" applyFont="1" applyAlignment="1">
      <alignment/>
    </xf>
    <xf numFmtId="37" fontId="9" fillId="0" borderId="0" xfId="52" applyNumberFormat="1" applyFont="1" applyFill="1" applyBorder="1" applyAlignment="1" applyProtection="1">
      <alignment/>
      <protection/>
    </xf>
    <xf numFmtId="0" fontId="10" fillId="0" borderId="0" xfId="61" applyFont="1">
      <alignment/>
      <protection/>
    </xf>
    <xf numFmtId="170" fontId="10" fillId="0" borderId="0" xfId="49" applyNumberFormat="1" applyFont="1" applyAlignment="1">
      <alignment/>
    </xf>
    <xf numFmtId="170" fontId="6" fillId="0" borderId="0" xfId="49" applyNumberFormat="1" applyFont="1" applyAlignment="1">
      <alignment/>
    </xf>
    <xf numFmtId="170" fontId="8" fillId="0" borderId="0" xfId="49" applyNumberFormat="1" applyFont="1" applyAlignment="1">
      <alignment/>
    </xf>
    <xf numFmtId="0" fontId="11" fillId="0" borderId="0" xfId="61" applyFont="1">
      <alignment/>
      <protection/>
    </xf>
    <xf numFmtId="170" fontId="11" fillId="0" borderId="0" xfId="49" applyNumberFormat="1" applyFont="1" applyAlignment="1">
      <alignment/>
    </xf>
    <xf numFmtId="43" fontId="11" fillId="0" borderId="0" xfId="49" applyFont="1" applyAlignment="1">
      <alignment/>
    </xf>
    <xf numFmtId="0" fontId="7" fillId="0" borderId="0" xfId="0" applyFont="1" applyAlignment="1">
      <alignment/>
    </xf>
    <xf numFmtId="0" fontId="13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5" fillId="33" borderId="0" xfId="61" applyFont="1" applyFill="1">
      <alignment/>
      <protection/>
    </xf>
    <xf numFmtId="0" fontId="3" fillId="33" borderId="0" xfId="61" applyFont="1" applyFill="1">
      <alignment/>
      <protection/>
    </xf>
    <xf numFmtId="3" fontId="61" fillId="33" borderId="0" xfId="61" applyNumberFormat="1" applyFont="1" applyFill="1">
      <alignment/>
      <protection/>
    </xf>
    <xf numFmtId="0" fontId="5" fillId="0" borderId="0" xfId="61" applyFont="1">
      <alignment/>
      <protection/>
    </xf>
    <xf numFmtId="3" fontId="3" fillId="0" borderId="0" xfId="61" applyNumberFormat="1" applyFont="1">
      <alignment/>
      <protection/>
    </xf>
    <xf numFmtId="43" fontId="0" fillId="0" borderId="0" xfId="49" applyFont="1" applyAlignment="1">
      <alignment/>
    </xf>
    <xf numFmtId="3" fontId="62" fillId="0" borderId="0" xfId="61" applyNumberFormat="1" applyFont="1">
      <alignment/>
      <protection/>
    </xf>
    <xf numFmtId="3" fontId="14" fillId="0" borderId="0" xfId="61" applyNumberFormat="1" applyFont="1" applyAlignment="1">
      <alignment horizontal="right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3" fontId="0" fillId="0" borderId="0" xfId="61" applyNumberFormat="1">
      <alignment/>
      <protection/>
    </xf>
    <xf numFmtId="170" fontId="3" fillId="0" borderId="0" xfId="49" applyNumberFormat="1" applyFont="1" applyAlignment="1">
      <alignment/>
    </xf>
    <xf numFmtId="0" fontId="2" fillId="0" borderId="0" xfId="61" applyFont="1" applyAlignment="1">
      <alignment horizontal="centerContinuous"/>
      <protection/>
    </xf>
    <xf numFmtId="3" fontId="4" fillId="0" borderId="0" xfId="49" applyNumberFormat="1" applyFont="1" applyFill="1" applyBorder="1" applyAlignment="1">
      <alignment/>
    </xf>
    <xf numFmtId="170" fontId="3" fillId="0" borderId="0" xfId="61" applyNumberFormat="1" applyFont="1">
      <alignment/>
      <protection/>
    </xf>
    <xf numFmtId="0" fontId="19" fillId="0" borderId="0" xfId="64">
      <alignment/>
      <protection/>
    </xf>
    <xf numFmtId="3" fontId="8" fillId="0" borderId="0" xfId="61" applyNumberFormat="1" applyFont="1">
      <alignment/>
      <protection/>
    </xf>
    <xf numFmtId="37" fontId="11" fillId="0" borderId="0" xfId="61" applyNumberFormat="1" applyFont="1">
      <alignment/>
      <protection/>
    </xf>
    <xf numFmtId="3" fontId="3" fillId="0" borderId="0" xfId="0" applyNumberFormat="1" applyFont="1" applyAlignment="1">
      <alignment/>
    </xf>
    <xf numFmtId="170" fontId="6" fillId="0" borderId="0" xfId="49" applyNumberFormat="1" applyFont="1" applyAlignment="1">
      <alignment wrapText="1"/>
    </xf>
    <xf numFmtId="0" fontId="17" fillId="0" borderId="0" xfId="61" applyFont="1">
      <alignment/>
      <protection/>
    </xf>
    <xf numFmtId="170" fontId="17" fillId="0" borderId="0" xfId="49" applyNumberFormat="1" applyFont="1" applyAlignment="1">
      <alignment/>
    </xf>
    <xf numFmtId="37" fontId="17" fillId="0" borderId="0" xfId="61" applyNumberFormat="1" applyFont="1">
      <alignment/>
      <protection/>
    </xf>
    <xf numFmtId="170" fontId="17" fillId="0" borderId="0" xfId="49" applyNumberFormat="1" applyFont="1" applyAlignment="1">
      <alignment/>
    </xf>
    <xf numFmtId="0" fontId="10" fillId="0" borderId="0" xfId="64" applyFont="1">
      <alignment/>
      <protection/>
    </xf>
    <xf numFmtId="3" fontId="11" fillId="0" borderId="0" xfId="61" applyNumberFormat="1" applyFont="1">
      <alignment/>
      <protection/>
    </xf>
    <xf numFmtId="170" fontId="0" fillId="0" borderId="0" xfId="61" applyNumberFormat="1">
      <alignment/>
      <protection/>
    </xf>
    <xf numFmtId="0" fontId="13" fillId="0" borderId="0" xfId="0" applyFont="1" applyAlignment="1">
      <alignment/>
    </xf>
    <xf numFmtId="170" fontId="3" fillId="0" borderId="0" xfId="57" applyNumberFormat="1" applyFont="1" applyFill="1" applyAlignment="1">
      <alignment/>
    </xf>
    <xf numFmtId="170" fontId="3" fillId="0" borderId="0" xfId="57" applyNumberFormat="1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170" fontId="8" fillId="0" borderId="0" xfId="57" applyNumberFormat="1" applyFont="1" applyFill="1" applyAlignment="1">
      <alignment/>
    </xf>
    <xf numFmtId="170" fontId="8" fillId="0" borderId="0" xfId="57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left"/>
    </xf>
    <xf numFmtId="0" fontId="8" fillId="0" borderId="0" xfId="64" applyFont="1" applyFill="1" applyBorder="1" applyAlignment="1">
      <alignment horizontal="left"/>
      <protection/>
    </xf>
    <xf numFmtId="0" fontId="12" fillId="0" borderId="0" xfId="61" applyFont="1" applyFill="1" applyBorder="1" applyAlignment="1">
      <alignment horizontal="left"/>
      <protection/>
    </xf>
    <xf numFmtId="170" fontId="8" fillId="0" borderId="0" xfId="49" applyNumberFormat="1" applyFont="1" applyFill="1" applyBorder="1" applyAlignment="1">
      <alignment horizontal="left"/>
    </xf>
    <xf numFmtId="0" fontId="8" fillId="0" borderId="0" xfId="61" applyFont="1" applyFill="1" applyBorder="1" applyAlignment="1">
      <alignment horizontal="left"/>
      <protection/>
    </xf>
    <xf numFmtId="37" fontId="8" fillId="0" borderId="0" xfId="61" applyNumberFormat="1" applyFont="1" applyFill="1" applyBorder="1" applyAlignment="1">
      <alignment horizontal="left"/>
      <protection/>
    </xf>
    <xf numFmtId="3" fontId="8" fillId="0" borderId="0" xfId="61" applyNumberFormat="1" applyFont="1" applyFill="1" applyBorder="1" applyAlignment="1">
      <alignment horizontal="left"/>
      <protection/>
    </xf>
    <xf numFmtId="187" fontId="8" fillId="0" borderId="0" xfId="49" applyNumberFormat="1" applyFont="1" applyFill="1" applyBorder="1" applyAlignment="1">
      <alignment horizontal="left"/>
    </xf>
    <xf numFmtId="39" fontId="8" fillId="0" borderId="0" xfId="49" applyNumberFormat="1" applyFont="1" applyFill="1" applyBorder="1" applyAlignment="1">
      <alignment horizontal="left"/>
    </xf>
    <xf numFmtId="170" fontId="12" fillId="0" borderId="0" xfId="49" applyNumberFormat="1" applyFont="1" applyFill="1" applyBorder="1" applyAlignment="1">
      <alignment horizontal="left"/>
    </xf>
    <xf numFmtId="41" fontId="12" fillId="0" borderId="0" xfId="61" applyNumberFormat="1" applyFont="1" applyFill="1" applyBorder="1" applyAlignment="1">
      <alignment horizontal="left"/>
      <protection/>
    </xf>
    <xf numFmtId="37" fontId="12" fillId="0" borderId="0" xfId="61" applyNumberFormat="1" applyFont="1" applyFill="1" applyBorder="1" applyAlignment="1">
      <alignment horizontal="left"/>
      <protection/>
    </xf>
    <xf numFmtId="0" fontId="8" fillId="0" borderId="0" xfId="61" applyFont="1" applyFill="1" applyBorder="1" applyAlignment="1">
      <alignment/>
      <protection/>
    </xf>
    <xf numFmtId="3" fontId="8" fillId="0" borderId="0" xfId="49" applyNumberFormat="1" applyFont="1" applyFill="1" applyBorder="1" applyAlignment="1" applyProtection="1">
      <alignment horizontal="left"/>
      <protection/>
    </xf>
    <xf numFmtId="187" fontId="8" fillId="0" borderId="0" xfId="61" applyNumberFormat="1" applyFont="1" applyFill="1" applyBorder="1" applyAlignment="1">
      <alignment horizontal="left"/>
      <protection/>
    </xf>
    <xf numFmtId="37" fontId="8" fillId="0" borderId="0" xfId="49" applyNumberFormat="1" applyFont="1" applyFill="1" applyBorder="1" applyAlignment="1" applyProtection="1">
      <alignment horizontal="left"/>
      <protection/>
    </xf>
    <xf numFmtId="177" fontId="8" fillId="0" borderId="0" xfId="49" applyNumberFormat="1" applyFont="1" applyFill="1" applyBorder="1" applyAlignment="1">
      <alignment horizontal="left"/>
    </xf>
    <xf numFmtId="3" fontId="8" fillId="0" borderId="0" xfId="61" applyNumberFormat="1" applyFont="1" applyFill="1" applyBorder="1" applyAlignment="1">
      <alignment horizontal="left" vertical="center"/>
      <protection/>
    </xf>
    <xf numFmtId="171" fontId="8" fillId="0" borderId="0" xfId="49" applyNumberFormat="1" applyFont="1" applyFill="1" applyBorder="1" applyAlignment="1">
      <alignment horizontal="left"/>
    </xf>
    <xf numFmtId="37" fontId="8" fillId="0" borderId="0" xfId="61" applyNumberFormat="1" applyFont="1" applyFill="1" applyBorder="1" applyAlignment="1">
      <alignment horizontal="left" vertical="center"/>
      <protection/>
    </xf>
    <xf numFmtId="3" fontId="8" fillId="0" borderId="0" xfId="49" applyNumberFormat="1" applyFont="1" applyFill="1" applyBorder="1" applyAlignment="1">
      <alignment horizontal="left"/>
    </xf>
    <xf numFmtId="17" fontId="8" fillId="0" borderId="0" xfId="61" applyNumberFormat="1" applyFont="1" applyFill="1" applyBorder="1" applyAlignment="1">
      <alignment/>
      <protection/>
    </xf>
    <xf numFmtId="0" fontId="8" fillId="0" borderId="0" xfId="61" applyFont="1" applyFill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4" fontId="8" fillId="0" borderId="0" xfId="49" applyNumberFormat="1" applyFont="1" applyFill="1" applyBorder="1" applyAlignment="1">
      <alignment horizontal="left"/>
    </xf>
    <xf numFmtId="37" fontId="8" fillId="0" borderId="0" xfId="52" applyNumberFormat="1" applyFont="1" applyFill="1" applyBorder="1" applyAlignment="1">
      <alignment horizontal="left"/>
    </xf>
    <xf numFmtId="39" fontId="8" fillId="0" borderId="0" xfId="52" applyNumberFormat="1" applyFont="1" applyFill="1" applyBorder="1" applyAlignment="1">
      <alignment horizontal="left"/>
    </xf>
    <xf numFmtId="3" fontId="8" fillId="0" borderId="0" xfId="52" applyNumberFormat="1" applyFont="1" applyFill="1" applyBorder="1" applyAlignment="1" applyProtection="1">
      <alignment horizontal="left"/>
      <protection/>
    </xf>
    <xf numFmtId="40" fontId="8" fillId="0" borderId="0" xfId="61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 horizontal="left"/>
    </xf>
    <xf numFmtId="4" fontId="8" fillId="0" borderId="0" xfId="57" applyNumberFormat="1" applyFont="1" applyFill="1" applyBorder="1" applyAlignment="1">
      <alignment horizontal="left"/>
    </xf>
    <xf numFmtId="3" fontId="8" fillId="0" borderId="0" xfId="57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54" applyNumberFormat="1" applyFont="1" applyFill="1" applyBorder="1" applyAlignment="1">
      <alignment horizontal="left"/>
    </xf>
    <xf numFmtId="17" fontId="8" fillId="0" borderId="0" xfId="61" applyNumberFormat="1" applyFont="1" applyFill="1" applyBorder="1" applyAlignment="1">
      <alignment horizontal="left"/>
      <protection/>
    </xf>
    <xf numFmtId="3" fontId="8" fillId="0" borderId="0" xfId="65" applyNumberFormat="1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vertical="center"/>
    </xf>
    <xf numFmtId="170" fontId="8" fillId="0" borderId="0" xfId="49" applyNumberFormat="1" applyFont="1" applyFill="1" applyBorder="1" applyAlignment="1">
      <alignment vertical="center"/>
    </xf>
    <xf numFmtId="0" fontId="8" fillId="0" borderId="0" xfId="62" applyFont="1" applyFill="1" applyBorder="1" applyAlignment="1">
      <alignment horizontal="left"/>
      <protection/>
    </xf>
    <xf numFmtId="170" fontId="8" fillId="0" borderId="0" xfId="57" applyNumberFormat="1" applyFont="1" applyFill="1" applyBorder="1" applyAlignment="1">
      <alignment horizontal="left"/>
    </xf>
    <xf numFmtId="3" fontId="8" fillId="0" borderId="0" xfId="62" applyNumberFormat="1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17" fontId="8" fillId="0" borderId="0" xfId="61" applyNumberFormat="1" applyFont="1" applyFill="1" applyBorder="1" applyAlignment="1">
      <alignment horizontal="left"/>
      <protection/>
    </xf>
    <xf numFmtId="49" fontId="8" fillId="0" borderId="0" xfId="0" applyNumberFormat="1" applyFont="1" applyFill="1" applyBorder="1" applyAlignment="1">
      <alignment/>
    </xf>
    <xf numFmtId="170" fontId="8" fillId="0" borderId="0" xfId="56" applyNumberFormat="1" applyFont="1" applyFill="1" applyBorder="1" applyAlignment="1">
      <alignment horizontal="left"/>
    </xf>
    <xf numFmtId="0" fontId="8" fillId="0" borderId="0" xfId="64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Millares 6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5" xfId="64"/>
    <cellStyle name="Normal_ENERO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.100.1.5\Direccciones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E1" sqref="E1"/>
    </sheetView>
  </sheetViews>
  <sheetFormatPr defaultColWidth="11.421875" defaultRowHeight="24.75" customHeight="1"/>
  <cols>
    <col min="1" max="1" width="16.8515625" style="35" customWidth="1"/>
    <col min="2" max="2" width="14.8515625" style="35" customWidth="1"/>
    <col min="3" max="3" width="17.8515625" style="35" bestFit="1" customWidth="1"/>
    <col min="4" max="4" width="14.28125" style="35" bestFit="1" customWidth="1"/>
    <col min="5" max="5" width="19.28125" style="35" customWidth="1"/>
    <col min="6" max="6" width="19.8515625" style="35" customWidth="1"/>
    <col min="7" max="7" width="19.57421875" style="35" bestFit="1" customWidth="1"/>
    <col min="8" max="16384" width="11.421875" style="35" customWidth="1"/>
  </cols>
  <sheetData>
    <row r="1" spans="1:7" ht="24.75" customHeight="1">
      <c r="A1" s="68" t="s">
        <v>149</v>
      </c>
      <c r="B1" s="68"/>
      <c r="C1" s="68"/>
      <c r="D1" s="68"/>
      <c r="E1" s="68"/>
      <c r="F1" s="68"/>
      <c r="G1" s="68"/>
    </row>
    <row r="2" spans="1:7" ht="24.75" customHeight="1">
      <c r="A2" s="122" t="s">
        <v>163</v>
      </c>
      <c r="B2" s="122"/>
      <c r="C2" s="122"/>
      <c r="D2" s="122"/>
      <c r="E2" s="122"/>
      <c r="F2" s="122"/>
      <c r="G2" s="122"/>
    </row>
    <row r="3" spans="1:7" ht="12.75" customHeight="1">
      <c r="A3" s="68"/>
      <c r="B3" s="68"/>
      <c r="C3" s="68"/>
      <c r="D3" s="68"/>
      <c r="E3" s="68"/>
      <c r="F3" s="68"/>
      <c r="G3" s="68"/>
    </row>
    <row r="4" spans="1:7" ht="24.75" customHeight="1">
      <c r="A4" s="63" t="s">
        <v>148</v>
      </c>
      <c r="B4" s="63" t="s">
        <v>80</v>
      </c>
      <c r="C4" s="63"/>
      <c r="D4" s="63"/>
      <c r="E4" s="63"/>
      <c r="F4" s="64" t="s">
        <v>151</v>
      </c>
      <c r="G4" s="64" t="s">
        <v>152</v>
      </c>
    </row>
    <row r="5" spans="1:7" ht="18.75">
      <c r="A5" s="63"/>
      <c r="B5" s="63" t="s">
        <v>59</v>
      </c>
      <c r="C5" s="60" t="s">
        <v>150</v>
      </c>
      <c r="D5" s="60" t="s">
        <v>56</v>
      </c>
      <c r="E5" s="60" t="s">
        <v>57</v>
      </c>
      <c r="F5" s="63"/>
      <c r="G5" s="63"/>
    </row>
    <row r="6" spans="1:7" ht="18.75">
      <c r="A6" s="63"/>
      <c r="B6" s="63"/>
      <c r="C6" s="60" t="s">
        <v>190</v>
      </c>
      <c r="D6" s="60" t="s">
        <v>60</v>
      </c>
      <c r="E6" s="60" t="s">
        <v>61</v>
      </c>
      <c r="F6" s="63"/>
      <c r="G6" s="63"/>
    </row>
    <row r="7" spans="1:7" ht="24.75" customHeight="1">
      <c r="A7" s="65" t="s">
        <v>137</v>
      </c>
      <c r="B7" s="123">
        <v>2406</v>
      </c>
      <c r="C7" s="123">
        <v>2407</v>
      </c>
      <c r="D7" s="123">
        <v>120790</v>
      </c>
      <c r="E7" s="123">
        <v>2610212035.87</v>
      </c>
      <c r="F7" s="123">
        <v>2641744565.24</v>
      </c>
      <c r="G7" s="123">
        <v>2435291913.22</v>
      </c>
    </row>
    <row r="8" spans="1:7" ht="24.75" customHeight="1">
      <c r="A8" s="60" t="s">
        <v>102</v>
      </c>
      <c r="B8" s="123">
        <v>1932</v>
      </c>
      <c r="C8" s="123">
        <v>1932</v>
      </c>
      <c r="D8" s="123">
        <v>76266</v>
      </c>
      <c r="E8" s="123">
        <v>2441247487.34</v>
      </c>
      <c r="F8" s="123">
        <v>2487531345.4</v>
      </c>
      <c r="G8" s="123">
        <v>2345398441.55</v>
      </c>
    </row>
    <row r="9" spans="1:7" ht="24.75" customHeight="1">
      <c r="A9" s="65" t="s">
        <v>138</v>
      </c>
      <c r="B9" s="123">
        <v>1544</v>
      </c>
      <c r="C9" s="123">
        <v>1544</v>
      </c>
      <c r="D9" s="123">
        <v>52348</v>
      </c>
      <c r="E9" s="123">
        <v>2178200208.92</v>
      </c>
      <c r="F9" s="123">
        <v>2071586605.33</v>
      </c>
      <c r="G9" s="123">
        <v>2398989514.79</v>
      </c>
    </row>
    <row r="10" spans="1:7" ht="24.75" customHeight="1" hidden="1">
      <c r="A10" s="60" t="s">
        <v>139</v>
      </c>
      <c r="B10" s="123"/>
      <c r="C10" s="123"/>
      <c r="D10" s="123"/>
      <c r="E10" s="123"/>
      <c r="F10" s="123"/>
      <c r="G10" s="123"/>
    </row>
    <row r="11" spans="1:7" ht="24.75" customHeight="1" hidden="1">
      <c r="A11" s="65" t="s">
        <v>140</v>
      </c>
      <c r="B11" s="123"/>
      <c r="C11" s="123"/>
      <c r="D11" s="123"/>
      <c r="E11" s="123"/>
      <c r="F11" s="123"/>
      <c r="G11" s="123"/>
    </row>
    <row r="12" spans="1:7" ht="24.75" customHeight="1" hidden="1">
      <c r="A12" s="60" t="s">
        <v>141</v>
      </c>
      <c r="B12" s="123"/>
      <c r="C12" s="123"/>
      <c r="D12" s="123"/>
      <c r="E12" s="123"/>
      <c r="F12" s="123"/>
      <c r="G12" s="123"/>
    </row>
    <row r="13" spans="1:7" ht="24.75" customHeight="1" hidden="1">
      <c r="A13" s="65" t="s">
        <v>142</v>
      </c>
      <c r="B13" s="123"/>
      <c r="C13" s="123"/>
      <c r="D13" s="123"/>
      <c r="E13" s="123"/>
      <c r="F13" s="123"/>
      <c r="G13" s="123"/>
    </row>
    <row r="14" spans="1:7" ht="24.75" customHeight="1" hidden="1">
      <c r="A14" s="60" t="s">
        <v>143</v>
      </c>
      <c r="B14" s="123"/>
      <c r="C14" s="123"/>
      <c r="D14" s="123"/>
      <c r="E14" s="123"/>
      <c r="F14" s="123"/>
      <c r="G14" s="123"/>
    </row>
    <row r="15" spans="1:7" ht="24.75" customHeight="1" hidden="1">
      <c r="A15" s="65" t="s">
        <v>144</v>
      </c>
      <c r="B15" s="123"/>
      <c r="C15" s="123"/>
      <c r="D15" s="123"/>
      <c r="E15" s="123"/>
      <c r="F15" s="123"/>
      <c r="G15" s="123"/>
    </row>
    <row r="16" spans="1:7" ht="24.75" customHeight="1" hidden="1">
      <c r="A16" s="60" t="s">
        <v>145</v>
      </c>
      <c r="B16" s="123"/>
      <c r="C16" s="123"/>
      <c r="D16" s="123"/>
      <c r="E16" s="123"/>
      <c r="F16" s="123"/>
      <c r="G16" s="123"/>
    </row>
    <row r="17" spans="1:7" ht="24.75" customHeight="1" hidden="1">
      <c r="A17" s="65" t="s">
        <v>146</v>
      </c>
      <c r="B17" s="123"/>
      <c r="C17" s="123"/>
      <c r="D17" s="123"/>
      <c r="E17" s="123"/>
      <c r="F17" s="123"/>
      <c r="G17" s="123"/>
    </row>
    <row r="18" spans="1:7" ht="24.75" customHeight="1" hidden="1">
      <c r="A18" s="60" t="s">
        <v>147</v>
      </c>
      <c r="B18" s="123"/>
      <c r="C18" s="123"/>
      <c r="D18" s="123"/>
      <c r="E18" s="123"/>
      <c r="F18" s="123"/>
      <c r="G18" s="123"/>
    </row>
    <row r="19" spans="1:7" ht="24.75" customHeight="1">
      <c r="A19" s="60" t="s">
        <v>33</v>
      </c>
      <c r="B19" s="70">
        <f aca="true" t="shared" si="0" ref="B19:G19">SUM(B7:B18)</f>
        <v>5882</v>
      </c>
      <c r="C19" s="70">
        <f t="shared" si="0"/>
        <v>5883</v>
      </c>
      <c r="D19" s="70">
        <f t="shared" si="0"/>
        <v>249404</v>
      </c>
      <c r="E19" s="70">
        <f t="shared" si="0"/>
        <v>7229659732.13</v>
      </c>
      <c r="F19" s="70">
        <f t="shared" si="0"/>
        <v>7200862515.969999</v>
      </c>
      <c r="G19" s="70">
        <f t="shared" si="0"/>
        <v>7179679869.56</v>
      </c>
    </row>
    <row r="20" spans="1:7" s="44" customFormat="1" ht="18.75">
      <c r="A20" s="124"/>
      <c r="B20" s="124"/>
      <c r="C20" s="124"/>
      <c r="D20" s="124"/>
      <c r="E20" s="124"/>
      <c r="F20" s="124"/>
      <c r="G20" s="1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  <headerFooter>
    <oddFooter>&amp;LPlaneación Estratégica - Sección Estadística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85" zoomScaleNormal="85" zoomScalePageLayoutView="0" workbookViewId="0" topLeftCell="A1">
      <selection activeCell="H33" sqref="H33"/>
    </sheetView>
  </sheetViews>
  <sheetFormatPr defaultColWidth="11.421875" defaultRowHeight="12.75"/>
  <cols>
    <col min="1" max="1" width="34.00390625" style="8" customWidth="1"/>
    <col min="2" max="2" width="14.8515625" style="9" bestFit="1" customWidth="1"/>
    <col min="3" max="3" width="16.00390625" style="10" bestFit="1" customWidth="1"/>
    <col min="4" max="4" width="18.7109375" style="10" customWidth="1"/>
    <col min="5" max="5" width="13.57421875" style="10" bestFit="1" customWidth="1"/>
    <col min="6" max="6" width="21.7109375" style="11" customWidth="1"/>
    <col min="7" max="7" width="17.57421875" style="10" customWidth="1"/>
    <col min="8" max="9" width="15.00390625" style="27" bestFit="1" customWidth="1"/>
    <col min="10" max="10" width="13.57421875" style="27" bestFit="1" customWidth="1"/>
    <col min="11" max="11" width="13.140625" style="10" bestFit="1" customWidth="1"/>
    <col min="12" max="12" width="13.57421875" style="10" bestFit="1" customWidth="1"/>
    <col min="13" max="13" width="13.140625" style="10" customWidth="1"/>
    <col min="14" max="16384" width="11.421875" style="27" customWidth="1"/>
  </cols>
  <sheetData>
    <row r="1" spans="1:7" ht="18.75">
      <c r="A1" s="82" t="s">
        <v>162</v>
      </c>
      <c r="B1" s="82"/>
      <c r="C1" s="82"/>
      <c r="D1" s="82"/>
      <c r="E1" s="82"/>
      <c r="F1" s="82"/>
      <c r="G1" s="82"/>
    </row>
    <row r="2" spans="1:7" ht="18.75">
      <c r="A2" s="91" t="str">
        <f>+'Desem-cobros por Rubros'!A3</f>
        <v> Enero - Marzo 2024</v>
      </c>
      <c r="B2" s="91"/>
      <c r="C2" s="91"/>
      <c r="D2" s="91"/>
      <c r="E2" s="91"/>
      <c r="F2" s="91"/>
      <c r="G2" s="91"/>
    </row>
    <row r="3" spans="1:7" ht="18.75">
      <c r="A3" s="74"/>
      <c r="B3" s="73"/>
      <c r="C3" s="73"/>
      <c r="D3" s="73"/>
      <c r="E3" s="73"/>
      <c r="F3" s="73" t="s">
        <v>0</v>
      </c>
      <c r="G3" s="73"/>
    </row>
    <row r="4" spans="1:7" ht="18.75">
      <c r="A4" s="74" t="s">
        <v>51</v>
      </c>
      <c r="B4" s="73" t="s">
        <v>52</v>
      </c>
      <c r="C4" s="73"/>
      <c r="D4" s="73"/>
      <c r="E4" s="73"/>
      <c r="F4" s="73" t="s">
        <v>53</v>
      </c>
      <c r="G4" s="73" t="s">
        <v>54</v>
      </c>
    </row>
    <row r="5" spans="1:7" ht="18.75">
      <c r="A5" s="74" t="s">
        <v>55</v>
      </c>
      <c r="B5" s="116" t="s">
        <v>59</v>
      </c>
      <c r="C5" s="73" t="s">
        <v>56</v>
      </c>
      <c r="D5" s="73" t="s">
        <v>57</v>
      </c>
      <c r="E5" s="73" t="s">
        <v>161</v>
      </c>
      <c r="F5" s="73" t="s">
        <v>58</v>
      </c>
      <c r="G5" s="73" t="s">
        <v>58</v>
      </c>
    </row>
    <row r="6" spans="1:13" ht="18.75">
      <c r="A6" s="74" t="s">
        <v>44</v>
      </c>
      <c r="B6" s="116"/>
      <c r="C6" s="73" t="s">
        <v>60</v>
      </c>
      <c r="D6" s="73" t="s">
        <v>61</v>
      </c>
      <c r="E6" s="73" t="s">
        <v>192</v>
      </c>
      <c r="F6" s="73" t="s">
        <v>61</v>
      </c>
      <c r="G6" s="73" t="s">
        <v>61</v>
      </c>
      <c r="K6" s="39"/>
      <c r="L6" s="39"/>
      <c r="M6" s="39"/>
    </row>
    <row r="7" spans="1:13" s="40" customFormat="1" ht="19.5" customHeight="1">
      <c r="A7" s="76" t="s">
        <v>1</v>
      </c>
      <c r="B7" s="98">
        <v>7</v>
      </c>
      <c r="C7" s="98">
        <v>170</v>
      </c>
      <c r="D7" s="98">
        <v>2480000</v>
      </c>
      <c r="E7" s="98">
        <v>7</v>
      </c>
      <c r="F7" s="98">
        <v>15901022.420000002</v>
      </c>
      <c r="G7" s="98">
        <v>159519659.47000003</v>
      </c>
      <c r="K7" s="41"/>
      <c r="L7" s="41"/>
      <c r="M7" s="41"/>
    </row>
    <row r="8" spans="1:13" s="40" customFormat="1" ht="19.5" customHeight="1">
      <c r="A8" s="76" t="s">
        <v>2</v>
      </c>
      <c r="B8" s="115">
        <v>2</v>
      </c>
      <c r="C8" s="115">
        <v>100</v>
      </c>
      <c r="D8" s="115">
        <v>600000</v>
      </c>
      <c r="E8" s="115">
        <v>2</v>
      </c>
      <c r="F8" s="115">
        <v>600000</v>
      </c>
      <c r="G8" s="115">
        <v>32976363.97</v>
      </c>
      <c r="K8" s="41"/>
      <c r="L8" s="41"/>
      <c r="M8" s="41"/>
    </row>
    <row r="9" spans="1:13" s="40" customFormat="1" ht="19.5" customHeight="1">
      <c r="A9" s="76" t="s">
        <v>48</v>
      </c>
      <c r="B9" s="115">
        <v>0</v>
      </c>
      <c r="C9" s="115">
        <v>0</v>
      </c>
      <c r="D9" s="115">
        <v>0</v>
      </c>
      <c r="E9" s="115">
        <v>0</v>
      </c>
      <c r="F9" s="115">
        <v>3846818.66</v>
      </c>
      <c r="G9" s="115">
        <v>16758662.590000002</v>
      </c>
      <c r="K9" s="41"/>
      <c r="L9" s="41"/>
      <c r="M9" s="41"/>
    </row>
    <row r="10" spans="1:13" s="40" customFormat="1" ht="19.5" customHeight="1">
      <c r="A10" s="76" t="s">
        <v>5</v>
      </c>
      <c r="B10" s="115">
        <v>2</v>
      </c>
      <c r="C10" s="115">
        <v>0</v>
      </c>
      <c r="D10" s="115">
        <v>880000</v>
      </c>
      <c r="E10" s="115">
        <v>2</v>
      </c>
      <c r="F10" s="115">
        <v>1258631.4500000002</v>
      </c>
      <c r="G10" s="115">
        <v>42624808.43</v>
      </c>
      <c r="K10" s="41"/>
      <c r="L10" s="41"/>
      <c r="M10" s="41"/>
    </row>
    <row r="11" spans="1:13" s="40" customFormat="1" ht="19.5" customHeight="1">
      <c r="A11" s="76" t="s">
        <v>4</v>
      </c>
      <c r="B11" s="115">
        <v>3</v>
      </c>
      <c r="C11" s="115">
        <v>70</v>
      </c>
      <c r="D11" s="115">
        <v>1000000</v>
      </c>
      <c r="E11" s="115">
        <v>3</v>
      </c>
      <c r="F11" s="115">
        <v>7529396.670000001</v>
      </c>
      <c r="G11" s="115">
        <v>40094332.650000006</v>
      </c>
      <c r="K11" s="41"/>
      <c r="L11" s="41"/>
      <c r="M11" s="41"/>
    </row>
    <row r="12" spans="1:13" s="40" customFormat="1" ht="19.5" customHeight="1">
      <c r="A12" s="76" t="s">
        <v>3</v>
      </c>
      <c r="B12" s="115">
        <v>0</v>
      </c>
      <c r="C12" s="115">
        <v>0</v>
      </c>
      <c r="D12" s="115">
        <v>0</v>
      </c>
      <c r="E12" s="115">
        <v>0</v>
      </c>
      <c r="F12" s="115">
        <v>2666175.64</v>
      </c>
      <c r="G12" s="115">
        <v>27065491.830000002</v>
      </c>
      <c r="K12" s="41"/>
      <c r="L12" s="41"/>
      <c r="M12" s="41"/>
    </row>
    <row r="13" spans="1:13" s="40" customFormat="1" ht="19.5" customHeight="1">
      <c r="A13" s="76" t="s">
        <v>6</v>
      </c>
      <c r="B13" s="98">
        <v>126</v>
      </c>
      <c r="C13" s="98">
        <v>5862</v>
      </c>
      <c r="D13" s="98">
        <v>83654000</v>
      </c>
      <c r="E13" s="98">
        <v>126</v>
      </c>
      <c r="F13" s="98">
        <v>57977358.690000005</v>
      </c>
      <c r="G13" s="98">
        <v>43637274.339999996</v>
      </c>
      <c r="K13" s="41"/>
      <c r="L13" s="41"/>
      <c r="M13" s="41"/>
    </row>
    <row r="14" spans="1:13" s="40" customFormat="1" ht="19.5" customHeight="1">
      <c r="A14" s="76" t="s">
        <v>9</v>
      </c>
      <c r="B14" s="115">
        <v>17</v>
      </c>
      <c r="C14" s="115">
        <v>542</v>
      </c>
      <c r="D14" s="115">
        <v>6475000</v>
      </c>
      <c r="E14" s="115">
        <v>17</v>
      </c>
      <c r="F14" s="115">
        <v>5069394.82</v>
      </c>
      <c r="G14" s="115">
        <v>10252348.620000001</v>
      </c>
      <c r="K14" s="41"/>
      <c r="L14" s="41"/>
      <c r="M14" s="41"/>
    </row>
    <row r="15" spans="1:13" s="40" customFormat="1" ht="19.5" customHeight="1">
      <c r="A15" s="76" t="s">
        <v>34</v>
      </c>
      <c r="B15" s="115">
        <v>10</v>
      </c>
      <c r="C15" s="115">
        <v>256</v>
      </c>
      <c r="D15" s="115">
        <v>6000000</v>
      </c>
      <c r="E15" s="115">
        <v>10</v>
      </c>
      <c r="F15" s="115">
        <v>5942541.970000001</v>
      </c>
      <c r="G15" s="115">
        <v>13462101.73</v>
      </c>
      <c r="K15" s="41"/>
      <c r="L15" s="41"/>
      <c r="M15" s="41"/>
    </row>
    <row r="16" spans="1:13" s="40" customFormat="1" ht="19.5" customHeight="1">
      <c r="A16" s="76" t="s">
        <v>11</v>
      </c>
      <c r="B16" s="115">
        <v>22</v>
      </c>
      <c r="C16" s="115">
        <v>674</v>
      </c>
      <c r="D16" s="115">
        <v>11850000</v>
      </c>
      <c r="E16" s="115">
        <v>22</v>
      </c>
      <c r="F16" s="115">
        <v>5833095.470000001</v>
      </c>
      <c r="G16" s="115">
        <v>4943128.01</v>
      </c>
      <c r="K16" s="41"/>
      <c r="L16" s="41"/>
      <c r="M16" s="41"/>
    </row>
    <row r="17" spans="1:13" s="40" customFormat="1" ht="19.5" customHeight="1">
      <c r="A17" s="76" t="s">
        <v>10</v>
      </c>
      <c r="B17" s="115">
        <v>58</v>
      </c>
      <c r="C17" s="115">
        <v>4105</v>
      </c>
      <c r="D17" s="115">
        <v>49977000</v>
      </c>
      <c r="E17" s="115">
        <v>58</v>
      </c>
      <c r="F17" s="115">
        <v>33206515.06</v>
      </c>
      <c r="G17" s="115">
        <v>8223431.55</v>
      </c>
      <c r="K17" s="41"/>
      <c r="L17" s="41"/>
      <c r="M17" s="41"/>
    </row>
    <row r="18" spans="1:13" s="40" customFormat="1" ht="19.5" customHeight="1">
      <c r="A18" s="76" t="s">
        <v>86</v>
      </c>
      <c r="B18" s="115">
        <v>10</v>
      </c>
      <c r="C18" s="115">
        <v>95</v>
      </c>
      <c r="D18" s="115">
        <v>4702000</v>
      </c>
      <c r="E18" s="115">
        <v>10</v>
      </c>
      <c r="F18" s="115">
        <v>3898295.88</v>
      </c>
      <c r="G18" s="115">
        <v>3581603.71</v>
      </c>
      <c r="H18" s="41"/>
      <c r="I18" s="41"/>
      <c r="K18" s="41"/>
      <c r="L18" s="41"/>
      <c r="M18" s="41"/>
    </row>
    <row r="19" spans="1:13" s="40" customFormat="1" ht="19.5" customHeight="1">
      <c r="A19" s="76" t="s">
        <v>12</v>
      </c>
      <c r="B19" s="115">
        <v>9</v>
      </c>
      <c r="C19" s="115">
        <v>190</v>
      </c>
      <c r="D19" s="115">
        <v>4650000</v>
      </c>
      <c r="E19" s="115">
        <v>9</v>
      </c>
      <c r="F19" s="115">
        <v>4027515.4899999993</v>
      </c>
      <c r="G19" s="115">
        <v>3174660.72</v>
      </c>
      <c r="I19" s="41"/>
      <c r="K19" s="41"/>
      <c r="L19" s="41"/>
      <c r="M19" s="41"/>
    </row>
    <row r="20" spans="1:17" s="40" customFormat="1" ht="19.5" customHeight="1">
      <c r="A20" s="76" t="s">
        <v>13</v>
      </c>
      <c r="B20" s="98">
        <v>15</v>
      </c>
      <c r="C20" s="98">
        <v>395</v>
      </c>
      <c r="D20" s="98">
        <v>7955000</v>
      </c>
      <c r="E20" s="98">
        <v>15</v>
      </c>
      <c r="F20" s="98">
        <v>6924997</v>
      </c>
      <c r="G20" s="98">
        <v>76372419.1</v>
      </c>
      <c r="J20" s="42"/>
      <c r="K20" s="41"/>
      <c r="L20" s="41"/>
      <c r="M20" s="41"/>
      <c r="N20" s="42"/>
      <c r="O20" s="42"/>
      <c r="P20" s="42"/>
      <c r="Q20" s="42"/>
    </row>
    <row r="21" spans="1:13" s="40" customFormat="1" ht="19.5" customHeight="1">
      <c r="A21" s="76" t="s">
        <v>19</v>
      </c>
      <c r="B21" s="115">
        <v>0</v>
      </c>
      <c r="C21" s="115">
        <v>0</v>
      </c>
      <c r="D21" s="115">
        <v>0</v>
      </c>
      <c r="E21" s="115">
        <v>0</v>
      </c>
      <c r="F21" s="115">
        <v>781893</v>
      </c>
      <c r="G21" s="115">
        <v>17534042.9</v>
      </c>
      <c r="K21" s="41"/>
      <c r="L21" s="41"/>
      <c r="M21" s="41"/>
    </row>
    <row r="22" spans="1:13" s="40" customFormat="1" ht="19.5" customHeight="1">
      <c r="A22" s="76" t="s">
        <v>17</v>
      </c>
      <c r="B22" s="115">
        <v>0</v>
      </c>
      <c r="C22" s="115">
        <v>0</v>
      </c>
      <c r="D22" s="115">
        <v>0</v>
      </c>
      <c r="E22" s="115">
        <v>0</v>
      </c>
      <c r="F22" s="115">
        <v>450000</v>
      </c>
      <c r="G22" s="115">
        <v>2435680.9</v>
      </c>
      <c r="K22" s="41"/>
      <c r="L22" s="41"/>
      <c r="M22" s="41"/>
    </row>
    <row r="23" spans="1:13" s="40" customFormat="1" ht="19.5" customHeight="1">
      <c r="A23" s="76" t="s">
        <v>18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13339572.84</v>
      </c>
      <c r="K23" s="41"/>
      <c r="L23" s="41"/>
      <c r="M23" s="41"/>
    </row>
    <row r="24" spans="1:13" s="40" customFormat="1" ht="19.5" customHeight="1">
      <c r="A24" s="76" t="s">
        <v>62</v>
      </c>
      <c r="B24" s="115">
        <v>12</v>
      </c>
      <c r="C24" s="115">
        <v>395</v>
      </c>
      <c r="D24" s="115">
        <v>5555000</v>
      </c>
      <c r="E24" s="115">
        <v>12</v>
      </c>
      <c r="F24" s="115">
        <v>3274854</v>
      </c>
      <c r="G24" s="115">
        <v>14715062.66</v>
      </c>
      <c r="K24" s="41"/>
      <c r="L24" s="41"/>
      <c r="M24" s="41"/>
    </row>
    <row r="25" spans="1:13" s="40" customFormat="1" ht="19.5" customHeight="1">
      <c r="A25" s="76" t="s">
        <v>16</v>
      </c>
      <c r="B25" s="115">
        <v>3</v>
      </c>
      <c r="C25" s="115">
        <v>0</v>
      </c>
      <c r="D25" s="115">
        <v>2400000</v>
      </c>
      <c r="E25" s="115">
        <v>3</v>
      </c>
      <c r="F25" s="115">
        <v>2340000</v>
      </c>
      <c r="G25" s="115">
        <v>9539483.79</v>
      </c>
      <c r="K25" s="41"/>
      <c r="L25" s="41"/>
      <c r="M25" s="41"/>
    </row>
    <row r="26" spans="1:13" s="40" customFormat="1" ht="19.5" customHeight="1">
      <c r="A26" s="76" t="s">
        <v>14</v>
      </c>
      <c r="B26" s="115">
        <v>0</v>
      </c>
      <c r="C26" s="115">
        <v>0</v>
      </c>
      <c r="D26" s="115">
        <v>0</v>
      </c>
      <c r="E26" s="115">
        <v>0</v>
      </c>
      <c r="F26" s="115">
        <v>78250</v>
      </c>
      <c r="G26" s="115">
        <v>18808576.009999998</v>
      </c>
      <c r="K26" s="41"/>
      <c r="L26" s="41"/>
      <c r="M26" s="41"/>
    </row>
    <row r="27" spans="1:13" s="40" customFormat="1" ht="19.5" customHeight="1">
      <c r="A27" s="76" t="s">
        <v>21</v>
      </c>
      <c r="B27" s="98">
        <v>41</v>
      </c>
      <c r="C27" s="98">
        <v>6666</v>
      </c>
      <c r="D27" s="98">
        <v>88678000</v>
      </c>
      <c r="E27" s="98">
        <v>41</v>
      </c>
      <c r="F27" s="98">
        <v>87628047.39</v>
      </c>
      <c r="G27" s="98">
        <v>74490289.88999999</v>
      </c>
      <c r="K27" s="41"/>
      <c r="L27" s="41"/>
      <c r="M27" s="41"/>
    </row>
    <row r="28" spans="1:13" s="40" customFormat="1" ht="19.5" customHeight="1">
      <c r="A28" s="76" t="s">
        <v>27</v>
      </c>
      <c r="B28" s="115">
        <v>1</v>
      </c>
      <c r="C28" s="115">
        <v>0</v>
      </c>
      <c r="D28" s="115">
        <v>5000000</v>
      </c>
      <c r="E28" s="115">
        <v>1</v>
      </c>
      <c r="F28" s="115">
        <v>5000000</v>
      </c>
      <c r="G28" s="115">
        <v>10838783.89</v>
      </c>
      <c r="K28" s="41"/>
      <c r="L28" s="41"/>
      <c r="M28" s="41"/>
    </row>
    <row r="29" spans="1:13" s="40" customFormat="1" ht="19.5" customHeight="1">
      <c r="A29" s="76" t="s">
        <v>26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v>18988489.21</v>
      </c>
      <c r="K29" s="41"/>
      <c r="L29" s="41"/>
      <c r="M29" s="41"/>
    </row>
    <row r="30" spans="1:13" s="40" customFormat="1" ht="19.5" customHeight="1">
      <c r="A30" s="76" t="s">
        <v>31</v>
      </c>
      <c r="B30" s="115">
        <v>0</v>
      </c>
      <c r="C30" s="115">
        <v>0</v>
      </c>
      <c r="D30" s="115">
        <v>0</v>
      </c>
      <c r="E30" s="115">
        <v>0</v>
      </c>
      <c r="F30" s="115">
        <v>622328.42</v>
      </c>
      <c r="G30" s="115">
        <v>5850853.699999999</v>
      </c>
      <c r="K30" s="41"/>
      <c r="L30" s="41"/>
      <c r="M30" s="41"/>
    </row>
    <row r="31" spans="1:13" s="40" customFormat="1" ht="19.5" customHeight="1">
      <c r="A31" s="76" t="s">
        <v>24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9820568.77</v>
      </c>
      <c r="K31" s="41"/>
      <c r="L31" s="41"/>
      <c r="M31" s="41"/>
    </row>
    <row r="32" spans="1:13" s="40" customFormat="1" ht="19.5" customHeight="1">
      <c r="A32" s="76" t="s">
        <v>22</v>
      </c>
      <c r="B32" s="115">
        <v>40</v>
      </c>
      <c r="C32" s="115">
        <v>6666</v>
      </c>
      <c r="D32" s="115">
        <v>83678000</v>
      </c>
      <c r="E32" s="115">
        <v>40</v>
      </c>
      <c r="F32" s="115">
        <v>82005718.97</v>
      </c>
      <c r="G32" s="115">
        <v>28991594.32</v>
      </c>
      <c r="K32" s="41"/>
      <c r="L32" s="41"/>
      <c r="M32" s="41"/>
    </row>
    <row r="33" spans="1:13" s="40" customFormat="1" ht="19.5" customHeight="1">
      <c r="A33" s="76" t="s">
        <v>28</v>
      </c>
      <c r="B33" s="98">
        <v>20</v>
      </c>
      <c r="C33" s="98">
        <v>465</v>
      </c>
      <c r="D33" s="98">
        <v>12610000</v>
      </c>
      <c r="E33" s="98">
        <v>20</v>
      </c>
      <c r="F33" s="98">
        <v>28144780.76</v>
      </c>
      <c r="G33" s="98">
        <v>71781680.00999999</v>
      </c>
      <c r="H33" s="7"/>
      <c r="I33" s="7"/>
      <c r="K33" s="41"/>
      <c r="L33" s="41"/>
      <c r="M33" s="41"/>
    </row>
    <row r="34" spans="1:13" s="40" customFormat="1" ht="19.5" customHeight="1">
      <c r="A34" s="76" t="s">
        <v>29</v>
      </c>
      <c r="B34" s="115">
        <v>4</v>
      </c>
      <c r="C34" s="115">
        <v>0</v>
      </c>
      <c r="D34" s="115">
        <v>7400000</v>
      </c>
      <c r="E34" s="115">
        <v>4</v>
      </c>
      <c r="F34" s="115">
        <v>15144906.05</v>
      </c>
      <c r="G34" s="115">
        <v>15808338.82</v>
      </c>
      <c r="K34" s="41"/>
      <c r="L34" s="41"/>
      <c r="M34" s="41"/>
    </row>
    <row r="35" spans="1:13" s="40" customFormat="1" ht="19.5" customHeight="1">
      <c r="A35" s="76" t="s">
        <v>49</v>
      </c>
      <c r="B35" s="115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8924098.719999999</v>
      </c>
      <c r="K35" s="41"/>
      <c r="L35" s="41"/>
      <c r="M35" s="41"/>
    </row>
    <row r="36" spans="1:13" s="40" customFormat="1" ht="19.5" customHeight="1">
      <c r="A36" s="76" t="s">
        <v>32</v>
      </c>
      <c r="B36" s="115">
        <v>3</v>
      </c>
      <c r="C36" s="115">
        <v>10</v>
      </c>
      <c r="D36" s="115">
        <v>1250000</v>
      </c>
      <c r="E36" s="115">
        <v>3</v>
      </c>
      <c r="F36" s="115">
        <v>3359192.1</v>
      </c>
      <c r="G36" s="115">
        <v>20046754.31</v>
      </c>
      <c r="K36" s="41"/>
      <c r="L36" s="41"/>
      <c r="M36" s="41"/>
    </row>
    <row r="37" spans="1:13" s="40" customFormat="1" ht="19.5" customHeight="1">
      <c r="A37" s="76" t="s">
        <v>87</v>
      </c>
      <c r="B37" s="115">
        <v>5</v>
      </c>
      <c r="C37" s="115">
        <v>203</v>
      </c>
      <c r="D37" s="115">
        <v>1000000</v>
      </c>
      <c r="E37" s="115">
        <v>5</v>
      </c>
      <c r="F37" s="115">
        <v>5129555.59</v>
      </c>
      <c r="G37" s="115">
        <v>16988935.07</v>
      </c>
      <c r="K37" s="41"/>
      <c r="M37" s="41"/>
    </row>
    <row r="38" spans="1:13" s="40" customFormat="1" ht="19.5" customHeight="1">
      <c r="A38" s="76" t="s">
        <v>30</v>
      </c>
      <c r="B38" s="115">
        <v>8</v>
      </c>
      <c r="C38" s="115">
        <v>252</v>
      </c>
      <c r="D38" s="115">
        <v>2960000</v>
      </c>
      <c r="E38" s="115">
        <v>8</v>
      </c>
      <c r="F38" s="115">
        <v>4511127.02</v>
      </c>
      <c r="G38" s="115">
        <v>10013553.09</v>
      </c>
      <c r="K38" s="41"/>
      <c r="L38" s="41"/>
      <c r="M38" s="41"/>
    </row>
    <row r="39" spans="1:13" s="40" customFormat="1" ht="19.5" customHeight="1">
      <c r="A39" s="76" t="s">
        <v>47</v>
      </c>
      <c r="B39" s="98">
        <v>26</v>
      </c>
      <c r="C39" s="98">
        <v>1209</v>
      </c>
      <c r="D39" s="98">
        <v>331293574.15999997</v>
      </c>
      <c r="E39" s="98">
        <v>26</v>
      </c>
      <c r="F39" s="98">
        <v>335368296.91</v>
      </c>
      <c r="G39" s="98">
        <v>49725036.29</v>
      </c>
      <c r="K39" s="41"/>
      <c r="L39" s="41"/>
      <c r="M39" s="41"/>
    </row>
    <row r="40" spans="1:13" s="40" customFormat="1" ht="19.5" customHeight="1">
      <c r="A40" s="76" t="s">
        <v>8</v>
      </c>
      <c r="B40" s="115">
        <v>25</v>
      </c>
      <c r="C40" s="115">
        <v>209</v>
      </c>
      <c r="D40" s="115">
        <v>321293574.15999997</v>
      </c>
      <c r="E40" s="115">
        <v>25</v>
      </c>
      <c r="F40" s="115">
        <v>320217321.8</v>
      </c>
      <c r="G40" s="115">
        <v>27281287.84</v>
      </c>
      <c r="K40" s="41"/>
      <c r="L40" s="41"/>
      <c r="M40" s="41"/>
    </row>
    <row r="41" spans="1:13" s="40" customFormat="1" ht="19.5" customHeight="1">
      <c r="A41" s="76" t="s">
        <v>23</v>
      </c>
      <c r="B41" s="115">
        <v>1</v>
      </c>
      <c r="C41" s="115">
        <v>1000</v>
      </c>
      <c r="D41" s="115">
        <v>10000000</v>
      </c>
      <c r="E41" s="115">
        <v>1</v>
      </c>
      <c r="F41" s="115">
        <v>5127075.11</v>
      </c>
      <c r="G41" s="115">
        <v>6033064.489999999</v>
      </c>
      <c r="K41" s="41"/>
      <c r="L41" s="41"/>
      <c r="M41" s="41"/>
    </row>
    <row r="42" spans="1:13" s="40" customFormat="1" ht="19.5" customHeight="1">
      <c r="A42" s="76" t="s">
        <v>63</v>
      </c>
      <c r="B42" s="115">
        <v>0</v>
      </c>
      <c r="C42" s="115">
        <v>0</v>
      </c>
      <c r="D42" s="115">
        <v>0</v>
      </c>
      <c r="E42" s="115">
        <v>0</v>
      </c>
      <c r="F42" s="115">
        <v>0</v>
      </c>
      <c r="G42" s="115">
        <v>6219542.140000001</v>
      </c>
      <c r="K42" s="41"/>
      <c r="L42" s="41"/>
      <c r="M42" s="41"/>
    </row>
    <row r="43" spans="1:13" s="40" customFormat="1" ht="19.5" customHeight="1">
      <c r="A43" s="76" t="s">
        <v>25</v>
      </c>
      <c r="B43" s="115">
        <v>0</v>
      </c>
      <c r="C43" s="115">
        <v>0</v>
      </c>
      <c r="D43" s="115">
        <v>0</v>
      </c>
      <c r="E43" s="115">
        <v>0</v>
      </c>
      <c r="F43" s="115">
        <v>27500</v>
      </c>
      <c r="G43" s="115">
        <v>3280425.38</v>
      </c>
      <c r="K43" s="41"/>
      <c r="L43" s="41"/>
      <c r="M43" s="41"/>
    </row>
    <row r="44" spans="1:13" s="40" customFormat="1" ht="19.5" customHeight="1">
      <c r="A44" s="76" t="s">
        <v>15</v>
      </c>
      <c r="B44" s="115">
        <v>0</v>
      </c>
      <c r="C44" s="115">
        <v>0</v>
      </c>
      <c r="D44" s="115">
        <v>0</v>
      </c>
      <c r="E44" s="115">
        <v>0</v>
      </c>
      <c r="F44" s="115">
        <v>9996400</v>
      </c>
      <c r="G44" s="115">
        <v>6910716.44</v>
      </c>
      <c r="K44" s="41"/>
      <c r="L44" s="41"/>
      <c r="M44" s="41"/>
    </row>
    <row r="45" spans="1:13" s="40" customFormat="1" ht="19.5" customHeight="1">
      <c r="A45" s="76" t="s">
        <v>88</v>
      </c>
      <c r="B45" s="76">
        <f aca="true" t="shared" si="0" ref="B45:G45">SUM(B7+B13+B20+B27+B33+B39)</f>
        <v>235</v>
      </c>
      <c r="C45" s="76">
        <f t="shared" si="0"/>
        <v>14767</v>
      </c>
      <c r="D45" s="76">
        <f t="shared" si="0"/>
        <v>526670574.15999997</v>
      </c>
      <c r="E45" s="76">
        <f t="shared" si="0"/>
        <v>235</v>
      </c>
      <c r="F45" s="76">
        <f t="shared" si="0"/>
        <v>531944503.17</v>
      </c>
      <c r="G45" s="76">
        <f t="shared" si="0"/>
        <v>475526359.1</v>
      </c>
      <c r="K45" s="43"/>
      <c r="L45" s="43"/>
      <c r="M45" s="43"/>
    </row>
    <row r="46" spans="1:7" ht="18.75">
      <c r="A46" s="82"/>
      <c r="B46" s="82"/>
      <c r="C46" s="82"/>
      <c r="D46" s="73"/>
      <c r="E46" s="73"/>
      <c r="F46" s="73"/>
      <c r="G46" s="73"/>
    </row>
    <row r="48" spans="3:7" ht="15.75">
      <c r="C48" s="9"/>
      <c r="D48" s="9"/>
      <c r="E48" s="9"/>
      <c r="F48" s="9"/>
      <c r="G48" s="9"/>
    </row>
    <row r="49" spans="1:7" ht="15">
      <c r="A49" s="5"/>
      <c r="B49" s="13"/>
      <c r="C49" s="13"/>
      <c r="D49" s="13"/>
      <c r="E49" s="13"/>
      <c r="F49" s="13"/>
      <c r="G49" s="13"/>
    </row>
    <row r="50" spans="1:7" ht="15">
      <c r="A50" s="5"/>
      <c r="B50" s="13"/>
      <c r="C50" s="13"/>
      <c r="D50" s="13"/>
      <c r="E50" s="13"/>
      <c r="F50" s="13"/>
      <c r="G50" s="13"/>
    </row>
    <row r="51" spans="1:7" ht="15">
      <c r="A51" s="5"/>
      <c r="B51" s="13"/>
      <c r="C51" s="13"/>
      <c r="D51" s="13"/>
      <c r="E51" s="13"/>
      <c r="F51" s="13"/>
      <c r="G51" s="13"/>
    </row>
    <row r="52" spans="3:7" ht="15.75">
      <c r="C52" s="9"/>
      <c r="D52" s="9"/>
      <c r="E52" s="9"/>
      <c r="F52" s="9"/>
      <c r="G52" s="9"/>
    </row>
    <row r="53" spans="3:7" ht="15.75">
      <c r="C53" s="9"/>
      <c r="D53" s="9"/>
      <c r="E53" s="9"/>
      <c r="F53" s="9"/>
      <c r="G53" s="9"/>
    </row>
  </sheetData>
  <sheetProtection/>
  <printOptions horizontalCentered="1"/>
  <pageMargins left="0.62" right="0.47" top="0.75" bottom="0.75" header="0.3" footer="0.3"/>
  <pageSetup fitToHeight="1" fitToWidth="1" horizontalDpi="600" verticalDpi="600" orientation="portrait" scale="70" r:id="rId1"/>
  <headerFooter alignWithMargins="0">
    <oddFooter>&amp;LPlaneación Estratégica-Sección de Estadística.</oddFooter>
  </headerFooter>
  <rowBreaks count="1" manualBreakCount="1">
    <brk id="4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="70" zoomScaleNormal="70" zoomScalePageLayoutView="0" workbookViewId="0" topLeftCell="A4">
      <selection activeCell="H2" sqref="H2"/>
    </sheetView>
  </sheetViews>
  <sheetFormatPr defaultColWidth="11.421875" defaultRowHeight="19.5" customHeight="1"/>
  <cols>
    <col min="1" max="1" width="39.00390625" style="57" customWidth="1"/>
    <col min="2" max="3" width="18.28125" style="57" bestFit="1" customWidth="1"/>
    <col min="4" max="4" width="21.140625" style="57" bestFit="1" customWidth="1"/>
    <col min="5" max="5" width="15.00390625" style="57" bestFit="1" customWidth="1"/>
    <col min="6" max="6" width="25.57421875" style="57" customWidth="1"/>
    <col min="7" max="7" width="22.7109375" style="57" customWidth="1"/>
    <col min="8" max="16384" width="11.421875" style="57" customWidth="1"/>
  </cols>
  <sheetData>
    <row r="1" spans="1:7" ht="18.75">
      <c r="A1" s="120" t="s">
        <v>135</v>
      </c>
      <c r="B1" s="120"/>
      <c r="C1" s="120"/>
      <c r="D1" s="120"/>
      <c r="E1" s="120"/>
      <c r="F1" s="120"/>
      <c r="G1" s="120"/>
    </row>
    <row r="2" spans="1:7" ht="18.75">
      <c r="A2" s="120" t="s">
        <v>50</v>
      </c>
      <c r="B2" s="120"/>
      <c r="C2" s="120"/>
      <c r="D2" s="120"/>
      <c r="E2" s="120"/>
      <c r="F2" s="120"/>
      <c r="G2" s="120"/>
    </row>
    <row r="3" spans="1:7" ht="18.75">
      <c r="A3" s="121" t="s">
        <v>164</v>
      </c>
      <c r="B3" s="121"/>
      <c r="C3" s="121"/>
      <c r="D3" s="121"/>
      <c r="E3" s="121"/>
      <c r="F3" s="121"/>
      <c r="G3" s="121"/>
    </row>
    <row r="4" spans="1:7" ht="19.5" customHeight="1">
      <c r="A4" s="117"/>
      <c r="B4" s="117"/>
      <c r="C4" s="117"/>
      <c r="D4" s="117"/>
      <c r="E4" s="117"/>
      <c r="F4" s="117"/>
      <c r="G4" s="117"/>
    </row>
    <row r="5" spans="1:7" s="3" customFormat="1" ht="56.25">
      <c r="A5" s="61" t="s">
        <v>103</v>
      </c>
      <c r="B5" s="62" t="s">
        <v>193</v>
      </c>
      <c r="C5" s="62" t="s">
        <v>194</v>
      </c>
      <c r="D5" s="62" t="s">
        <v>195</v>
      </c>
      <c r="E5" s="62" t="s">
        <v>196</v>
      </c>
      <c r="F5" s="62" t="s">
        <v>210</v>
      </c>
      <c r="G5" s="62" t="s">
        <v>211</v>
      </c>
    </row>
    <row r="6" spans="1:7" s="56" customFormat="1" ht="27.75" customHeight="1">
      <c r="A6" s="60" t="s">
        <v>105</v>
      </c>
      <c r="B6" s="60"/>
      <c r="C6" s="60"/>
      <c r="D6" s="60"/>
      <c r="E6" s="60"/>
      <c r="F6" s="60"/>
      <c r="G6" s="60"/>
    </row>
    <row r="7" spans="1:7" s="56" customFormat="1" ht="24.75" customHeight="1">
      <c r="A7" s="60" t="s">
        <v>106</v>
      </c>
      <c r="B7" s="103">
        <v>11</v>
      </c>
      <c r="C7" s="103">
        <v>2529</v>
      </c>
      <c r="D7" s="103">
        <v>16726000</v>
      </c>
      <c r="E7" s="103">
        <v>11</v>
      </c>
      <c r="F7" s="118">
        <v>16785687.55</v>
      </c>
      <c r="G7" s="118">
        <v>8154638.550000001</v>
      </c>
    </row>
    <row r="8" spans="1:7" s="56" customFormat="1" ht="24.75" customHeight="1">
      <c r="A8" s="60" t="s">
        <v>156</v>
      </c>
      <c r="B8" s="103">
        <v>0</v>
      </c>
      <c r="C8" s="103">
        <v>0</v>
      </c>
      <c r="D8" s="103">
        <v>0</v>
      </c>
      <c r="E8" s="103">
        <v>0</v>
      </c>
      <c r="F8" s="118">
        <v>0</v>
      </c>
      <c r="G8" s="118">
        <v>1349161.84</v>
      </c>
    </row>
    <row r="9" spans="1:7" s="56" customFormat="1" ht="24.75" customHeight="1">
      <c r="A9" s="60" t="s">
        <v>109</v>
      </c>
      <c r="B9" s="103">
        <v>3</v>
      </c>
      <c r="C9" s="103">
        <v>1125</v>
      </c>
      <c r="D9" s="103">
        <v>11400000</v>
      </c>
      <c r="E9" s="103">
        <v>3</v>
      </c>
      <c r="F9" s="118">
        <v>10322874.64</v>
      </c>
      <c r="G9" s="118">
        <v>30069017.23</v>
      </c>
    </row>
    <row r="10" spans="1:7" s="56" customFormat="1" ht="24.75" customHeight="1">
      <c r="A10" s="60" t="s">
        <v>155</v>
      </c>
      <c r="B10" s="103">
        <v>0</v>
      </c>
      <c r="C10" s="103">
        <v>0</v>
      </c>
      <c r="D10" s="103">
        <v>0</v>
      </c>
      <c r="E10" s="103">
        <v>0</v>
      </c>
      <c r="F10" s="118">
        <v>0</v>
      </c>
      <c r="G10" s="118">
        <v>3685714.29</v>
      </c>
    </row>
    <row r="11" spans="1:7" s="56" customFormat="1" ht="24.75" customHeight="1">
      <c r="A11" s="60" t="s">
        <v>197</v>
      </c>
      <c r="B11" s="103">
        <v>33</v>
      </c>
      <c r="C11" s="103">
        <v>4470</v>
      </c>
      <c r="D11" s="103">
        <v>50138000</v>
      </c>
      <c r="E11" s="103">
        <v>33</v>
      </c>
      <c r="F11" s="118">
        <v>46115037</v>
      </c>
      <c r="G11" s="118">
        <v>45408214.88999999</v>
      </c>
    </row>
    <row r="12" spans="1:7" s="56" customFormat="1" ht="24.75" customHeight="1">
      <c r="A12" s="60" t="s">
        <v>107</v>
      </c>
      <c r="B12" s="103">
        <v>29</v>
      </c>
      <c r="C12" s="103">
        <v>1060</v>
      </c>
      <c r="D12" s="103">
        <v>16700000</v>
      </c>
      <c r="E12" s="103">
        <v>29</v>
      </c>
      <c r="F12" s="118">
        <v>13130818.549999999</v>
      </c>
      <c r="G12" s="118">
        <v>7205336.1899999995</v>
      </c>
    </row>
    <row r="13" spans="1:7" s="56" customFormat="1" ht="24.75" customHeight="1">
      <c r="A13" s="60" t="s">
        <v>108</v>
      </c>
      <c r="B13" s="103">
        <v>43</v>
      </c>
      <c r="C13" s="103">
        <v>3555</v>
      </c>
      <c r="D13" s="103">
        <v>41857000</v>
      </c>
      <c r="E13" s="103">
        <v>43</v>
      </c>
      <c r="F13" s="118">
        <v>29715164.18</v>
      </c>
      <c r="G13" s="118">
        <v>17992806.89</v>
      </c>
    </row>
    <row r="14" spans="1:7" s="56" customFormat="1" ht="24.75" customHeight="1" hidden="1">
      <c r="A14" s="60" t="s">
        <v>158</v>
      </c>
      <c r="B14" s="103">
        <v>0</v>
      </c>
      <c r="C14" s="103">
        <v>0</v>
      </c>
      <c r="D14" s="103">
        <v>0</v>
      </c>
      <c r="E14" s="103">
        <v>0</v>
      </c>
      <c r="F14" s="118">
        <v>0</v>
      </c>
      <c r="G14" s="118">
        <v>0</v>
      </c>
    </row>
    <row r="15" spans="1:7" s="58" customFormat="1" ht="24.75" customHeight="1">
      <c r="A15" s="60" t="s">
        <v>168</v>
      </c>
      <c r="B15" s="103">
        <v>0</v>
      </c>
      <c r="C15" s="103">
        <v>0</v>
      </c>
      <c r="D15" s="103">
        <v>0</v>
      </c>
      <c r="E15" s="103">
        <v>0</v>
      </c>
      <c r="F15" s="118">
        <v>0</v>
      </c>
      <c r="G15" s="118">
        <v>8575485.92</v>
      </c>
    </row>
    <row r="16" spans="1:7" s="58" customFormat="1" ht="24.75" customHeight="1">
      <c r="A16" s="60" t="s">
        <v>169</v>
      </c>
      <c r="B16" s="103">
        <v>3</v>
      </c>
      <c r="C16" s="103">
        <v>80</v>
      </c>
      <c r="D16" s="103">
        <v>1022000</v>
      </c>
      <c r="E16" s="103">
        <v>3</v>
      </c>
      <c r="F16" s="118">
        <v>821348.74</v>
      </c>
      <c r="G16" s="118">
        <v>10046499.379999999</v>
      </c>
    </row>
    <row r="17" spans="1:7" s="58" customFormat="1" ht="24.75" customHeight="1">
      <c r="A17" s="60" t="s">
        <v>170</v>
      </c>
      <c r="B17" s="103">
        <v>5</v>
      </c>
      <c r="C17" s="103">
        <v>97</v>
      </c>
      <c r="D17" s="103">
        <v>1125000</v>
      </c>
      <c r="E17" s="103">
        <v>5</v>
      </c>
      <c r="F17" s="118">
        <v>1295959.38</v>
      </c>
      <c r="G17" s="118">
        <v>20120833.32</v>
      </c>
    </row>
    <row r="18" spans="1:7" s="58" customFormat="1" ht="24.75" customHeight="1">
      <c r="A18" s="60" t="s">
        <v>188</v>
      </c>
      <c r="B18" s="103">
        <v>0</v>
      </c>
      <c r="C18" s="103">
        <v>0</v>
      </c>
      <c r="D18" s="103">
        <v>0</v>
      </c>
      <c r="E18" s="103">
        <v>0</v>
      </c>
      <c r="F18" s="118">
        <v>0</v>
      </c>
      <c r="G18" s="118">
        <v>833333.33</v>
      </c>
    </row>
    <row r="19" spans="1:7" s="59" customFormat="1" ht="24.75" customHeight="1">
      <c r="A19" s="60" t="s">
        <v>213</v>
      </c>
      <c r="B19" s="103">
        <v>0</v>
      </c>
      <c r="C19" s="103">
        <v>0</v>
      </c>
      <c r="D19" s="103">
        <v>0</v>
      </c>
      <c r="E19" s="103">
        <v>0</v>
      </c>
      <c r="F19" s="118">
        <v>0</v>
      </c>
      <c r="G19" s="118">
        <v>3341300.0100000002</v>
      </c>
    </row>
    <row r="20" spans="1:7" s="59" customFormat="1" ht="24.75" customHeight="1">
      <c r="A20" s="60" t="s">
        <v>214</v>
      </c>
      <c r="B20" s="103">
        <v>0</v>
      </c>
      <c r="C20" s="103">
        <v>0</v>
      </c>
      <c r="D20" s="103">
        <v>0</v>
      </c>
      <c r="E20" s="103">
        <v>0</v>
      </c>
      <c r="F20" s="118">
        <v>1334556.52</v>
      </c>
      <c r="G20" s="118">
        <v>7836302.89</v>
      </c>
    </row>
    <row r="21" spans="1:7" s="59" customFormat="1" ht="24.75" customHeight="1">
      <c r="A21" s="60" t="s">
        <v>171</v>
      </c>
      <c r="B21" s="103">
        <v>0</v>
      </c>
      <c r="C21" s="103">
        <v>0</v>
      </c>
      <c r="D21" s="103">
        <v>0</v>
      </c>
      <c r="E21" s="103">
        <v>0</v>
      </c>
      <c r="F21" s="118">
        <v>199950</v>
      </c>
      <c r="G21" s="118">
        <v>4846045.7</v>
      </c>
    </row>
    <row r="22" spans="1:7" s="59" customFormat="1" ht="24.75" customHeight="1">
      <c r="A22" s="60" t="s">
        <v>110</v>
      </c>
      <c r="B22" s="103">
        <v>0</v>
      </c>
      <c r="C22" s="103">
        <v>0</v>
      </c>
      <c r="D22" s="103">
        <v>0</v>
      </c>
      <c r="E22" s="103">
        <v>0</v>
      </c>
      <c r="F22" s="118">
        <v>87000</v>
      </c>
      <c r="G22" s="118">
        <v>215615.76</v>
      </c>
    </row>
    <row r="23" spans="1:7" s="59" customFormat="1" ht="24.75" customHeight="1" hidden="1">
      <c r="A23" s="60" t="s">
        <v>159</v>
      </c>
      <c r="B23" s="103">
        <v>0</v>
      </c>
      <c r="C23" s="103">
        <v>0</v>
      </c>
      <c r="D23" s="103">
        <v>0</v>
      </c>
      <c r="E23" s="103">
        <v>0</v>
      </c>
      <c r="F23" s="118">
        <v>0</v>
      </c>
      <c r="G23" s="118">
        <v>0</v>
      </c>
    </row>
    <row r="24" spans="1:7" s="59" customFormat="1" ht="24.75" customHeight="1">
      <c r="A24" s="60" t="s">
        <v>172</v>
      </c>
      <c r="B24" s="103">
        <v>19</v>
      </c>
      <c r="C24" s="103">
        <v>1039</v>
      </c>
      <c r="D24" s="103">
        <v>5954000</v>
      </c>
      <c r="E24" s="103">
        <v>19</v>
      </c>
      <c r="F24" s="118">
        <v>6076414.039999999</v>
      </c>
      <c r="G24" s="118">
        <v>8677997.12</v>
      </c>
    </row>
    <row r="25" spans="1:7" s="59" customFormat="1" ht="24.75" customHeight="1">
      <c r="A25" s="60" t="s">
        <v>111</v>
      </c>
      <c r="B25" s="103">
        <v>0</v>
      </c>
      <c r="C25" s="103">
        <v>0</v>
      </c>
      <c r="D25" s="103">
        <v>0</v>
      </c>
      <c r="E25" s="103">
        <v>0</v>
      </c>
      <c r="F25" s="118">
        <v>0</v>
      </c>
      <c r="G25" s="118">
        <v>280828.44</v>
      </c>
    </row>
    <row r="26" spans="1:7" s="59" customFormat="1" ht="24.75" customHeight="1">
      <c r="A26" s="60" t="s">
        <v>154</v>
      </c>
      <c r="B26" s="103">
        <v>0</v>
      </c>
      <c r="C26" s="103">
        <v>0</v>
      </c>
      <c r="D26" s="103">
        <v>0</v>
      </c>
      <c r="E26" s="103">
        <v>0</v>
      </c>
      <c r="F26" s="118">
        <v>0</v>
      </c>
      <c r="G26" s="118">
        <v>5000000</v>
      </c>
    </row>
    <row r="27" spans="1:7" s="59" customFormat="1" ht="24.75" customHeight="1">
      <c r="A27" s="60" t="s">
        <v>173</v>
      </c>
      <c r="B27" s="103">
        <v>0</v>
      </c>
      <c r="C27" s="103">
        <v>0</v>
      </c>
      <c r="D27" s="103">
        <v>0</v>
      </c>
      <c r="E27" s="103">
        <v>0</v>
      </c>
      <c r="F27" s="118">
        <v>0</v>
      </c>
      <c r="G27" s="118">
        <v>1083085.09</v>
      </c>
    </row>
    <row r="28" spans="1:7" s="59" customFormat="1" ht="24.75" customHeight="1" hidden="1">
      <c r="A28" s="60" t="s">
        <v>174</v>
      </c>
      <c r="B28" s="103">
        <v>0</v>
      </c>
      <c r="C28" s="103">
        <v>0</v>
      </c>
      <c r="D28" s="103">
        <v>0</v>
      </c>
      <c r="E28" s="103">
        <v>0</v>
      </c>
      <c r="F28" s="118">
        <v>0</v>
      </c>
      <c r="G28" s="118">
        <v>0</v>
      </c>
    </row>
    <row r="29" spans="1:7" s="59" customFormat="1" ht="24.75" customHeight="1">
      <c r="A29" s="60" t="s">
        <v>175</v>
      </c>
      <c r="B29" s="103">
        <v>4</v>
      </c>
      <c r="C29" s="103">
        <v>103</v>
      </c>
      <c r="D29" s="103">
        <v>1435000</v>
      </c>
      <c r="E29" s="103">
        <v>4</v>
      </c>
      <c r="F29" s="118">
        <v>850123</v>
      </c>
      <c r="G29" s="118">
        <v>9183459.440000001</v>
      </c>
    </row>
    <row r="30" spans="1:7" s="59" customFormat="1" ht="24.75" customHeight="1">
      <c r="A30" s="60" t="s">
        <v>176</v>
      </c>
      <c r="B30" s="103">
        <v>3</v>
      </c>
      <c r="C30" s="103">
        <v>80</v>
      </c>
      <c r="D30" s="103">
        <v>1020000</v>
      </c>
      <c r="E30" s="103">
        <v>3</v>
      </c>
      <c r="F30" s="118">
        <v>694434</v>
      </c>
      <c r="G30" s="118">
        <v>10109937.370000001</v>
      </c>
    </row>
    <row r="31" spans="1:7" s="59" customFormat="1" ht="24.75" customHeight="1">
      <c r="A31" s="60" t="s">
        <v>177</v>
      </c>
      <c r="B31" s="103">
        <v>1</v>
      </c>
      <c r="C31" s="103">
        <v>70</v>
      </c>
      <c r="D31" s="103">
        <v>350000</v>
      </c>
      <c r="E31" s="103">
        <v>1</v>
      </c>
      <c r="F31" s="118">
        <v>350000</v>
      </c>
      <c r="G31" s="118">
        <v>1220390.69</v>
      </c>
    </row>
    <row r="32" spans="1:7" s="56" customFormat="1" ht="24.75" customHeight="1">
      <c r="A32" s="60" t="s">
        <v>178</v>
      </c>
      <c r="B32" s="103">
        <v>7</v>
      </c>
      <c r="C32" s="103">
        <v>255</v>
      </c>
      <c r="D32" s="103">
        <v>2770000</v>
      </c>
      <c r="E32" s="103">
        <v>7</v>
      </c>
      <c r="F32" s="118">
        <v>2078497.2999999998</v>
      </c>
      <c r="G32" s="118">
        <v>7770283.23</v>
      </c>
    </row>
    <row r="33" spans="1:7" s="59" customFormat="1" ht="24.75" customHeight="1">
      <c r="A33" s="60" t="s">
        <v>179</v>
      </c>
      <c r="B33" s="103">
        <v>0</v>
      </c>
      <c r="C33" s="103">
        <v>0</v>
      </c>
      <c r="D33" s="103">
        <v>0</v>
      </c>
      <c r="E33" s="103">
        <v>0</v>
      </c>
      <c r="F33" s="118">
        <v>0</v>
      </c>
      <c r="G33" s="118">
        <v>161800.96</v>
      </c>
    </row>
    <row r="34" spans="1:7" s="59" customFormat="1" ht="24.75" customHeight="1">
      <c r="A34" s="60" t="s">
        <v>212</v>
      </c>
      <c r="B34" s="103">
        <v>0</v>
      </c>
      <c r="C34" s="103">
        <v>0</v>
      </c>
      <c r="D34" s="103">
        <v>0</v>
      </c>
      <c r="E34" s="103">
        <v>0</v>
      </c>
      <c r="F34" s="118">
        <v>0</v>
      </c>
      <c r="G34" s="118">
        <v>8718.59</v>
      </c>
    </row>
    <row r="35" spans="1:7" s="56" customFormat="1" ht="24.75" customHeight="1">
      <c r="A35" s="60" t="s">
        <v>112</v>
      </c>
      <c r="B35" s="103">
        <v>16</v>
      </c>
      <c r="C35" s="103">
        <v>0</v>
      </c>
      <c r="D35" s="103">
        <v>316393574.16</v>
      </c>
      <c r="E35" s="103">
        <v>16</v>
      </c>
      <c r="F35" s="118">
        <v>316393574.15999997</v>
      </c>
      <c r="G35" s="118">
        <v>4720478.58</v>
      </c>
    </row>
    <row r="36" spans="1:7" s="56" customFormat="1" ht="24.75" customHeight="1">
      <c r="A36" s="60" t="s">
        <v>113</v>
      </c>
      <c r="B36" s="103">
        <v>21</v>
      </c>
      <c r="C36" s="103">
        <v>304</v>
      </c>
      <c r="D36" s="103">
        <v>12980000</v>
      </c>
      <c r="E36" s="103">
        <v>21</v>
      </c>
      <c r="F36" s="118">
        <v>24746457.700000007</v>
      </c>
      <c r="G36" s="118">
        <v>90139901</v>
      </c>
    </row>
    <row r="37" spans="1:7" s="56" customFormat="1" ht="27.75" customHeight="1">
      <c r="A37" s="60" t="s">
        <v>114</v>
      </c>
      <c r="B37" s="103">
        <f aca="true" t="shared" si="0" ref="B37:G37">SUM(B7:B36)</f>
        <v>198</v>
      </c>
      <c r="C37" s="103">
        <f t="shared" si="0"/>
        <v>14767</v>
      </c>
      <c r="D37" s="103">
        <f t="shared" si="0"/>
        <v>479870574.16</v>
      </c>
      <c r="E37" s="103">
        <f t="shared" si="0"/>
        <v>198</v>
      </c>
      <c r="F37" s="103">
        <f t="shared" si="0"/>
        <v>470997896.75999993</v>
      </c>
      <c r="G37" s="103">
        <f t="shared" si="0"/>
        <v>308037186.7</v>
      </c>
    </row>
    <row r="38" spans="1:7" s="56" customFormat="1" ht="27.75" customHeight="1">
      <c r="A38" s="60" t="s">
        <v>115</v>
      </c>
      <c r="B38" s="103"/>
      <c r="C38" s="103"/>
      <c r="D38" s="103"/>
      <c r="E38" s="103"/>
      <c r="F38" s="60"/>
      <c r="G38" s="60"/>
    </row>
    <row r="39" spans="1:7" s="56" customFormat="1" ht="24.75" customHeight="1">
      <c r="A39" s="60" t="s">
        <v>181</v>
      </c>
      <c r="B39" s="103"/>
      <c r="C39" s="103"/>
      <c r="D39" s="103"/>
      <c r="E39" s="103"/>
      <c r="F39" s="60"/>
      <c r="G39" s="60"/>
    </row>
    <row r="40" spans="1:7" s="56" customFormat="1" ht="24.75" customHeight="1">
      <c r="A40" s="60" t="s">
        <v>118</v>
      </c>
      <c r="B40" s="103">
        <v>7</v>
      </c>
      <c r="C40" s="103">
        <v>0</v>
      </c>
      <c r="D40" s="103">
        <v>5680000</v>
      </c>
      <c r="E40" s="103">
        <v>7</v>
      </c>
      <c r="F40" s="118">
        <v>9190378.42</v>
      </c>
      <c r="G40" s="118">
        <v>54596844.93000001</v>
      </c>
    </row>
    <row r="41" spans="1:7" s="56" customFormat="1" ht="24.75" customHeight="1">
      <c r="A41" s="60" t="s">
        <v>116</v>
      </c>
      <c r="B41" s="103">
        <v>10</v>
      </c>
      <c r="C41" s="103">
        <v>0</v>
      </c>
      <c r="D41" s="103">
        <v>6100000</v>
      </c>
      <c r="E41" s="103">
        <v>10</v>
      </c>
      <c r="F41" s="118">
        <v>7201403.699999999</v>
      </c>
      <c r="G41" s="118">
        <v>17394941.640000004</v>
      </c>
    </row>
    <row r="42" spans="1:7" s="56" customFormat="1" ht="24.75" customHeight="1">
      <c r="A42" s="60" t="s">
        <v>129</v>
      </c>
      <c r="B42" s="103">
        <v>0</v>
      </c>
      <c r="C42" s="103">
        <v>0</v>
      </c>
      <c r="D42" s="103">
        <v>0</v>
      </c>
      <c r="E42" s="103">
        <v>0</v>
      </c>
      <c r="F42" s="118">
        <v>0</v>
      </c>
      <c r="G42" s="118">
        <v>159800</v>
      </c>
    </row>
    <row r="43" spans="1:7" s="56" customFormat="1" ht="24.75" customHeight="1">
      <c r="A43" s="60" t="s">
        <v>117</v>
      </c>
      <c r="B43" s="103">
        <v>1</v>
      </c>
      <c r="C43" s="103">
        <v>0</v>
      </c>
      <c r="D43" s="103">
        <v>5000000</v>
      </c>
      <c r="E43" s="103">
        <v>1</v>
      </c>
      <c r="F43" s="118">
        <v>6005158.42</v>
      </c>
      <c r="G43" s="118">
        <v>3468894.37</v>
      </c>
    </row>
    <row r="44" spans="1:7" s="56" customFormat="1" ht="24.75" customHeight="1" hidden="1">
      <c r="A44" s="60" t="s">
        <v>130</v>
      </c>
      <c r="B44" s="103">
        <v>0</v>
      </c>
      <c r="C44" s="103">
        <v>0</v>
      </c>
      <c r="D44" s="103">
        <v>0</v>
      </c>
      <c r="E44" s="103">
        <v>0</v>
      </c>
      <c r="F44" s="118">
        <v>0</v>
      </c>
      <c r="G44" s="118">
        <v>0</v>
      </c>
    </row>
    <row r="45" spans="1:7" s="56" customFormat="1" ht="24.75" customHeight="1">
      <c r="A45" s="60" t="s">
        <v>131</v>
      </c>
      <c r="B45" s="103">
        <v>0</v>
      </c>
      <c r="C45" s="103">
        <v>0</v>
      </c>
      <c r="D45" s="103">
        <v>0</v>
      </c>
      <c r="E45" s="103">
        <v>0</v>
      </c>
      <c r="F45" s="118">
        <v>1017.28</v>
      </c>
      <c r="G45" s="118">
        <v>3564938.87</v>
      </c>
    </row>
    <row r="46" spans="1:7" s="56" customFormat="1" ht="24.75" customHeight="1" hidden="1">
      <c r="A46" s="60" t="s">
        <v>182</v>
      </c>
      <c r="B46" s="103">
        <v>0</v>
      </c>
      <c r="C46" s="103">
        <v>0</v>
      </c>
      <c r="D46" s="103">
        <v>0</v>
      </c>
      <c r="E46" s="103">
        <v>0</v>
      </c>
      <c r="F46" s="118">
        <v>0</v>
      </c>
      <c r="G46" s="118">
        <v>0</v>
      </c>
    </row>
    <row r="47" spans="1:7" s="56" customFormat="1" ht="24.75" customHeight="1">
      <c r="A47" s="60" t="s">
        <v>132</v>
      </c>
      <c r="B47" s="103">
        <v>7</v>
      </c>
      <c r="C47" s="103">
        <v>0</v>
      </c>
      <c r="D47" s="103">
        <v>4370000</v>
      </c>
      <c r="E47" s="103">
        <v>7</v>
      </c>
      <c r="F47" s="118">
        <v>6172774.15</v>
      </c>
      <c r="G47" s="118">
        <v>58847258.44</v>
      </c>
    </row>
    <row r="48" spans="1:7" s="15" customFormat="1" ht="27.75" customHeight="1">
      <c r="A48" s="60" t="s">
        <v>183</v>
      </c>
      <c r="B48" s="103">
        <f aca="true" t="shared" si="1" ref="B48:G48">SUM(B40:B47)</f>
        <v>25</v>
      </c>
      <c r="C48" s="103">
        <f t="shared" si="1"/>
        <v>0</v>
      </c>
      <c r="D48" s="103">
        <f t="shared" si="1"/>
        <v>21150000</v>
      </c>
      <c r="E48" s="103">
        <f t="shared" si="1"/>
        <v>25</v>
      </c>
      <c r="F48" s="103">
        <f t="shared" si="1"/>
        <v>28570731.97</v>
      </c>
      <c r="G48" s="103">
        <f t="shared" si="1"/>
        <v>138032678.25</v>
      </c>
    </row>
    <row r="49" spans="1:7" s="56" customFormat="1" ht="27.75" customHeight="1">
      <c r="A49" s="60" t="s">
        <v>119</v>
      </c>
      <c r="B49" s="103"/>
      <c r="C49" s="103"/>
      <c r="D49" s="103"/>
      <c r="E49" s="103"/>
      <c r="F49" s="60"/>
      <c r="G49" s="60"/>
    </row>
    <row r="50" spans="1:7" s="56" customFormat="1" ht="24.75" customHeight="1">
      <c r="A50" s="60" t="s">
        <v>133</v>
      </c>
      <c r="B50" s="103">
        <v>3</v>
      </c>
      <c r="C50" s="103">
        <v>0</v>
      </c>
      <c r="D50" s="103">
        <v>7950000</v>
      </c>
      <c r="E50" s="103">
        <v>3</v>
      </c>
      <c r="F50" s="118">
        <v>6754827</v>
      </c>
      <c r="G50" s="118">
        <v>7736531.25</v>
      </c>
    </row>
    <row r="51" spans="1:7" s="56" customFormat="1" ht="24.75" customHeight="1">
      <c r="A51" s="60" t="s">
        <v>157</v>
      </c>
      <c r="B51" s="103">
        <v>4</v>
      </c>
      <c r="C51" s="103">
        <v>0</v>
      </c>
      <c r="D51" s="103">
        <v>10600000</v>
      </c>
      <c r="E51" s="103">
        <v>4</v>
      </c>
      <c r="F51" s="118">
        <v>10680856.7</v>
      </c>
      <c r="G51" s="118">
        <v>9443951.239999998</v>
      </c>
    </row>
    <row r="52" spans="1:7" s="56" customFormat="1" ht="24.75" customHeight="1" hidden="1">
      <c r="A52" s="60" t="s">
        <v>184</v>
      </c>
      <c r="B52" s="103">
        <v>0</v>
      </c>
      <c r="C52" s="103">
        <v>0</v>
      </c>
      <c r="D52" s="103">
        <v>0</v>
      </c>
      <c r="E52" s="103">
        <v>0</v>
      </c>
      <c r="F52" s="118">
        <v>0</v>
      </c>
      <c r="G52" s="118">
        <v>0</v>
      </c>
    </row>
    <row r="53" spans="1:7" s="56" customFormat="1" ht="24.75" customHeight="1" hidden="1">
      <c r="A53" s="60" t="s">
        <v>185</v>
      </c>
      <c r="B53" s="103">
        <v>0</v>
      </c>
      <c r="C53" s="103">
        <v>0</v>
      </c>
      <c r="D53" s="103">
        <v>0</v>
      </c>
      <c r="E53" s="103">
        <v>0</v>
      </c>
      <c r="F53" s="118">
        <v>0</v>
      </c>
      <c r="G53" s="118">
        <v>0</v>
      </c>
    </row>
    <row r="54" spans="1:7" s="56" customFormat="1" ht="24.75" customHeight="1">
      <c r="A54" s="60" t="s">
        <v>113</v>
      </c>
      <c r="B54" s="103">
        <v>1</v>
      </c>
      <c r="C54" s="103">
        <v>0</v>
      </c>
      <c r="D54" s="103">
        <v>600000</v>
      </c>
      <c r="E54" s="103">
        <v>1</v>
      </c>
      <c r="F54" s="118">
        <v>410417.2</v>
      </c>
      <c r="G54" s="118">
        <v>876.67</v>
      </c>
    </row>
    <row r="55" spans="1:7" s="15" customFormat="1" ht="27.75" customHeight="1">
      <c r="A55" s="60" t="s">
        <v>120</v>
      </c>
      <c r="B55" s="103">
        <f aca="true" t="shared" si="2" ref="B55:G55">SUM(B50:B54)</f>
        <v>8</v>
      </c>
      <c r="C55" s="103">
        <f t="shared" si="2"/>
        <v>0</v>
      </c>
      <c r="D55" s="103">
        <f t="shared" si="2"/>
        <v>19150000</v>
      </c>
      <c r="E55" s="103">
        <f t="shared" si="2"/>
        <v>8</v>
      </c>
      <c r="F55" s="103">
        <f t="shared" si="2"/>
        <v>17846100.9</v>
      </c>
      <c r="G55" s="103">
        <f t="shared" si="2"/>
        <v>17181359.16</v>
      </c>
    </row>
    <row r="56" spans="1:7" s="15" customFormat="1" ht="27.75" customHeight="1">
      <c r="A56" s="60" t="s">
        <v>136</v>
      </c>
      <c r="B56" s="103">
        <v>1</v>
      </c>
      <c r="C56" s="103">
        <v>0</v>
      </c>
      <c r="D56" s="103">
        <v>5000000</v>
      </c>
      <c r="E56" s="103">
        <v>1</v>
      </c>
      <c r="F56" s="103">
        <v>2813243</v>
      </c>
      <c r="G56" s="103">
        <v>3265094.99</v>
      </c>
    </row>
    <row r="57" spans="1:7" s="15" customFormat="1" ht="27.75" customHeight="1">
      <c r="A57" s="60" t="s">
        <v>134</v>
      </c>
      <c r="B57" s="103">
        <v>1</v>
      </c>
      <c r="C57" s="103">
        <v>0</v>
      </c>
      <c r="D57" s="103">
        <v>300000</v>
      </c>
      <c r="E57" s="103">
        <v>1</v>
      </c>
      <c r="F57" s="103">
        <v>214370.41999999998</v>
      </c>
      <c r="G57" s="103">
        <v>746955.5</v>
      </c>
    </row>
    <row r="58" spans="1:7" s="15" customFormat="1" ht="27.75" customHeight="1">
      <c r="A58" s="60" t="s">
        <v>121</v>
      </c>
      <c r="B58" s="103">
        <f aca="true" t="shared" si="3" ref="B58:G58">SUM(B48+B55+B56+B57)</f>
        <v>35</v>
      </c>
      <c r="C58" s="103">
        <f t="shared" si="3"/>
        <v>0</v>
      </c>
      <c r="D58" s="103">
        <f t="shared" si="3"/>
        <v>45600000</v>
      </c>
      <c r="E58" s="103">
        <f t="shared" si="3"/>
        <v>35</v>
      </c>
      <c r="F58" s="103">
        <f t="shared" si="3"/>
        <v>49444446.29</v>
      </c>
      <c r="G58" s="103">
        <f t="shared" si="3"/>
        <v>159226087.9</v>
      </c>
    </row>
    <row r="59" spans="1:7" s="56" customFormat="1" ht="27.75" customHeight="1">
      <c r="A59" s="60" t="s">
        <v>198</v>
      </c>
      <c r="B59" s="103">
        <v>2</v>
      </c>
      <c r="C59" s="103">
        <v>0</v>
      </c>
      <c r="D59" s="103">
        <v>1200000</v>
      </c>
      <c r="E59" s="103">
        <v>2</v>
      </c>
      <c r="F59" s="103">
        <v>11502160.12</v>
      </c>
      <c r="G59" s="103">
        <v>8263084.5</v>
      </c>
    </row>
    <row r="60" spans="1:7" s="15" customFormat="1" ht="27.75" customHeight="1">
      <c r="A60" s="60" t="s">
        <v>33</v>
      </c>
      <c r="B60" s="109">
        <f aca="true" t="shared" si="4" ref="B60:G60">SUM(B37+B58+B59)</f>
        <v>235</v>
      </c>
      <c r="C60" s="109">
        <f t="shared" si="4"/>
        <v>14767</v>
      </c>
      <c r="D60" s="109">
        <f t="shared" si="4"/>
        <v>526670574.16</v>
      </c>
      <c r="E60" s="109">
        <f t="shared" si="4"/>
        <v>235</v>
      </c>
      <c r="F60" s="109">
        <f t="shared" si="4"/>
        <v>531944503.16999996</v>
      </c>
      <c r="G60" s="109">
        <f t="shared" si="4"/>
        <v>475526359.1</v>
      </c>
    </row>
    <row r="61" spans="1:7" s="56" customFormat="1" ht="19.5" customHeight="1">
      <c r="A61" s="60" t="s">
        <v>199</v>
      </c>
      <c r="B61" s="60"/>
      <c r="C61" s="60"/>
      <c r="D61" s="60"/>
      <c r="E61" s="60"/>
      <c r="F61" s="60"/>
      <c r="G61" s="60"/>
    </row>
    <row r="62" spans="1:7" ht="19.5" customHeight="1">
      <c r="A62" s="117"/>
      <c r="B62" s="117"/>
      <c r="C62" s="119"/>
      <c r="D62" s="117"/>
      <c r="E62" s="117"/>
      <c r="F62" s="117"/>
      <c r="G62" s="117"/>
    </row>
    <row r="68" ht="18.75"/>
    <row r="69" ht="18.75"/>
  </sheetData>
  <sheetProtection/>
  <mergeCells count="3">
    <mergeCell ref="A1:G1"/>
    <mergeCell ref="A2:G2"/>
    <mergeCell ref="A3:G3"/>
  </mergeCells>
  <printOptions horizontalCentered="1"/>
  <pageMargins left="0.7086614173228347" right="0.7086614173228347" top="0.5905511811023623" bottom="0.7480314960629921" header="0.31496062992125984" footer="0.31496062992125984"/>
  <pageSetup fitToHeight="0" horizontalDpi="600" verticalDpi="600" orientation="portrait" scale="50" r:id="rId1"/>
  <headerFooter>
    <oddFooter>&amp;L&amp;9Sección Estadística-Dirección Planeación Estratégica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A1">
      <selection activeCell="B1" sqref="B1"/>
    </sheetView>
  </sheetViews>
  <sheetFormatPr defaultColWidth="11.421875" defaultRowHeight="24.75" customHeight="1"/>
  <cols>
    <col min="1" max="1" width="50.140625" style="5" bestFit="1" customWidth="1"/>
    <col min="2" max="2" width="20.57421875" style="5" bestFit="1" customWidth="1"/>
    <col min="3" max="3" width="22.7109375" style="5" bestFit="1" customWidth="1"/>
    <col min="4" max="4" width="32.00390625" style="5" customWidth="1"/>
    <col min="5" max="5" width="20.421875" style="5" hidden="1" customWidth="1"/>
    <col min="6" max="6" width="18.7109375" style="5" hidden="1" customWidth="1"/>
    <col min="7" max="7" width="2.140625" style="5" hidden="1" customWidth="1"/>
    <col min="8" max="8" width="12.28125" style="5" hidden="1" customWidth="1"/>
    <col min="9" max="9" width="6.00390625" style="5" hidden="1" customWidth="1"/>
    <col min="10" max="11" width="11.421875" style="5" hidden="1" customWidth="1"/>
    <col min="12" max="12" width="11.57421875" style="5" customWidth="1"/>
    <col min="13" max="16384" width="11.421875" style="5" customWidth="1"/>
  </cols>
  <sheetData>
    <row r="1" spans="1:4" ht="24.75" customHeight="1">
      <c r="A1" s="68" t="s">
        <v>153</v>
      </c>
      <c r="B1" s="68"/>
      <c r="C1" s="68"/>
      <c r="D1" s="60"/>
    </row>
    <row r="2" spans="1:4" ht="24.75" customHeight="1">
      <c r="A2" s="69" t="s">
        <v>164</v>
      </c>
      <c r="B2" s="69"/>
      <c r="C2" s="69"/>
      <c r="D2" s="65"/>
    </row>
    <row r="3" spans="1:4" ht="24.75" customHeight="1">
      <c r="A3" s="67" t="s">
        <v>0</v>
      </c>
      <c r="B3" s="67"/>
      <c r="C3" s="67"/>
      <c r="D3" s="67"/>
    </row>
    <row r="4" spans="1:4" ht="24.75" customHeight="1">
      <c r="A4" s="61" t="s">
        <v>64</v>
      </c>
      <c r="B4" s="61"/>
      <c r="C4" s="61" t="s">
        <v>65</v>
      </c>
      <c r="D4" s="66"/>
    </row>
    <row r="5" spans="1:4" ht="24.75" customHeight="1">
      <c r="A5" s="60" t="s">
        <v>66</v>
      </c>
      <c r="B5" s="60"/>
      <c r="C5" s="70">
        <f>'% Ejec. Sucursales y Regionales'!G45</f>
        <v>5882</v>
      </c>
      <c r="D5" s="66"/>
    </row>
    <row r="6" spans="1:12" ht="24.75" customHeight="1">
      <c r="A6" s="60" t="s">
        <v>67</v>
      </c>
      <c r="B6" s="60"/>
      <c r="C6" s="70">
        <f>'% Ejec. Sucursales y Regionales'!I45</f>
        <v>7229659732.130001</v>
      </c>
      <c r="D6" s="66"/>
      <c r="L6" s="46"/>
    </row>
    <row r="7" spans="1:4" ht="24.75" customHeight="1">
      <c r="A7" s="60" t="s">
        <v>200</v>
      </c>
      <c r="B7" s="60"/>
      <c r="C7" s="70">
        <f>'% Ejec. Sucursales y Regionales'!J45</f>
        <v>5883</v>
      </c>
      <c r="D7" s="66"/>
    </row>
    <row r="8" spans="1:4" ht="24.75" customHeight="1">
      <c r="A8" s="60" t="s">
        <v>68</v>
      </c>
      <c r="B8" s="60"/>
      <c r="C8" s="70">
        <f>'% Ejec. Sucursales y Regionales'!H45</f>
        <v>249404</v>
      </c>
      <c r="D8" s="66"/>
    </row>
    <row r="9" spans="1:4" ht="24.75" customHeight="1">
      <c r="A9" s="60" t="s">
        <v>69</v>
      </c>
      <c r="B9" s="60"/>
      <c r="C9" s="70">
        <f>'% Ejec. Sucursales y Regionales'!K45</f>
        <v>7200862515.969999</v>
      </c>
      <c r="D9" s="66"/>
    </row>
    <row r="10" spans="1:4" ht="24.75" customHeight="1">
      <c r="A10" s="60" t="s">
        <v>70</v>
      </c>
      <c r="B10" s="60"/>
      <c r="C10" s="70">
        <f>'% Ejec. Sucursales y Regionales'!L45</f>
        <v>7179679869.56</v>
      </c>
      <c r="D10" s="66"/>
    </row>
    <row r="11" spans="1:4" ht="21.75" customHeight="1">
      <c r="A11" s="71"/>
      <c r="B11" s="72"/>
      <c r="C11" s="72"/>
      <c r="D11" s="72"/>
    </row>
    <row r="12" spans="1:4" ht="24.75" customHeight="1">
      <c r="A12" s="72"/>
      <c r="B12" s="72"/>
      <c r="C12" s="72"/>
      <c r="D12" s="72"/>
    </row>
    <row r="13" spans="1:4" ht="24.75" customHeight="1">
      <c r="A13" s="68" t="s">
        <v>71</v>
      </c>
      <c r="B13" s="68"/>
      <c r="C13" s="68"/>
      <c r="D13" s="72"/>
    </row>
    <row r="14" spans="1:4" ht="24.75" customHeight="1">
      <c r="A14" s="68" t="s">
        <v>50</v>
      </c>
      <c r="B14" s="68"/>
      <c r="C14" s="68"/>
      <c r="D14" s="72"/>
    </row>
    <row r="15" spans="1:4" ht="24.75" customHeight="1">
      <c r="A15" s="69" t="str">
        <f>+A2</f>
        <v>Enero - Marzo 2024</v>
      </c>
      <c r="B15" s="69"/>
      <c r="C15" s="69"/>
      <c r="D15" s="72"/>
    </row>
    <row r="16" spans="1:4" ht="24.75" customHeight="1">
      <c r="A16" s="60" t="s">
        <v>0</v>
      </c>
      <c r="B16" s="60"/>
      <c r="C16" s="60"/>
      <c r="D16" s="72"/>
    </row>
    <row r="17" spans="1:4" ht="24.75" customHeight="1">
      <c r="A17" s="61" t="s">
        <v>64</v>
      </c>
      <c r="B17" s="61"/>
      <c r="C17" s="61" t="s">
        <v>65</v>
      </c>
      <c r="D17" s="72"/>
    </row>
    <row r="18" spans="1:4" ht="24.75" customHeight="1">
      <c r="A18" s="60" t="s">
        <v>66</v>
      </c>
      <c r="B18" s="60"/>
      <c r="C18" s="73">
        <f>'TASA 0% por Sucursal'!B45</f>
        <v>235</v>
      </c>
      <c r="D18" s="72"/>
    </row>
    <row r="19" spans="1:4" ht="24.75" customHeight="1">
      <c r="A19" s="60" t="s">
        <v>67</v>
      </c>
      <c r="B19" s="60"/>
      <c r="C19" s="73">
        <f>'TASA 0% por Sucursal'!D45</f>
        <v>526670574.15999997</v>
      </c>
      <c r="D19" s="72"/>
    </row>
    <row r="20" spans="1:4" ht="24.75" customHeight="1">
      <c r="A20" s="60" t="s">
        <v>68</v>
      </c>
      <c r="B20" s="60"/>
      <c r="C20" s="73">
        <f>'TASA 0% por Sucursal'!C45</f>
        <v>14767</v>
      </c>
      <c r="D20" s="72"/>
    </row>
    <row r="21" spans="1:4" ht="24.75" customHeight="1">
      <c r="A21" s="60" t="s">
        <v>200</v>
      </c>
      <c r="B21" s="60"/>
      <c r="C21" s="73">
        <f>'TASA 0% por Sucursal'!E45</f>
        <v>235</v>
      </c>
      <c r="D21" s="72"/>
    </row>
    <row r="22" spans="1:4" ht="24.75" customHeight="1">
      <c r="A22" s="60" t="s">
        <v>69</v>
      </c>
      <c r="B22" s="60"/>
      <c r="C22" s="73">
        <f>'TASA 0% por Sucursal'!F45</f>
        <v>531944503.17</v>
      </c>
      <c r="D22" s="72"/>
    </row>
    <row r="23" spans="1:4" ht="24.75" customHeight="1">
      <c r="A23" s="60" t="s">
        <v>70</v>
      </c>
      <c r="B23" s="60"/>
      <c r="C23" s="73">
        <f>'TASA 0% por Sucursal'!G45</f>
        <v>475526359.1</v>
      </c>
      <c r="D23" s="72"/>
    </row>
    <row r="24" spans="1:4" ht="21.75" customHeight="1">
      <c r="A24" s="71"/>
      <c r="B24" s="72"/>
      <c r="C24" s="72"/>
      <c r="D24" s="7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  <headerFooter alignWithMargins="0">
    <oddFooter>&amp;L&amp;9Planeación Estratégica-Sección de Estadística.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55" zoomScaleNormal="55" zoomScalePageLayoutView="0" workbookViewId="0" topLeftCell="A1">
      <selection activeCell="D1" sqref="D1"/>
    </sheetView>
  </sheetViews>
  <sheetFormatPr defaultColWidth="11.421875" defaultRowHeight="12.75"/>
  <cols>
    <col min="1" max="1" width="40.7109375" style="17" bestFit="1" customWidth="1"/>
    <col min="2" max="2" width="26.28125" style="17" bestFit="1" customWidth="1"/>
    <col min="3" max="3" width="20.421875" style="17" bestFit="1" customWidth="1"/>
    <col min="4" max="5" width="26.28125" style="17" bestFit="1" customWidth="1"/>
    <col min="6" max="6" width="23.00390625" style="17" bestFit="1" customWidth="1"/>
    <col min="7" max="7" width="16.140625" style="17" bestFit="1" customWidth="1"/>
    <col min="8" max="8" width="20.421875" style="17" bestFit="1" customWidth="1"/>
    <col min="9" max="9" width="26.421875" style="17" bestFit="1" customWidth="1"/>
    <col min="10" max="10" width="16.7109375" style="17" bestFit="1" customWidth="1"/>
    <col min="11" max="11" width="26.421875" style="17" customWidth="1"/>
    <col min="12" max="12" width="22.140625" style="17" customWidth="1"/>
    <col min="13" max="15" width="15.57421875" style="17" bestFit="1" customWidth="1"/>
    <col min="16" max="16" width="16.8515625" style="17" bestFit="1" customWidth="1"/>
    <col min="17" max="16384" width="11.421875" style="17" customWidth="1"/>
  </cols>
  <sheetData>
    <row r="1" spans="1:16" s="16" customFormat="1" ht="23.2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16" customFormat="1" ht="23.25">
      <c r="A2" s="91" t="str">
        <f>'Resumen Ejecutivo'!A15</f>
        <v>Enero - Marzo 2024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16" customFormat="1" ht="23.25">
      <c r="A3" s="82" t="s">
        <v>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16" customFormat="1" ht="14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23.25" customHeight="1">
      <c r="A5" s="92" t="s">
        <v>74</v>
      </c>
      <c r="B5" s="82" t="s">
        <v>104</v>
      </c>
      <c r="C5" s="82"/>
      <c r="D5" s="82"/>
      <c r="E5" s="82"/>
      <c r="F5" s="74"/>
      <c r="G5" s="82" t="s">
        <v>75</v>
      </c>
      <c r="H5" s="82"/>
      <c r="I5" s="82"/>
      <c r="J5" s="82"/>
      <c r="K5" s="82"/>
      <c r="L5" s="82"/>
      <c r="M5" s="82" t="s">
        <v>76</v>
      </c>
      <c r="N5" s="82"/>
      <c r="O5" s="82"/>
      <c r="P5" s="82"/>
    </row>
    <row r="6" spans="1:16" s="18" customFormat="1" ht="54.75" customHeight="1">
      <c r="A6" s="92"/>
      <c r="B6" s="93" t="s">
        <v>77</v>
      </c>
      <c r="C6" s="94" t="s">
        <v>78</v>
      </c>
      <c r="D6" s="93" t="s">
        <v>53</v>
      </c>
      <c r="E6" s="93" t="s">
        <v>54</v>
      </c>
      <c r="F6" s="93" t="s">
        <v>79</v>
      </c>
      <c r="G6" s="93" t="s">
        <v>59</v>
      </c>
      <c r="H6" s="94" t="s">
        <v>78</v>
      </c>
      <c r="I6" s="93" t="s">
        <v>80</v>
      </c>
      <c r="J6" s="94" t="s">
        <v>191</v>
      </c>
      <c r="K6" s="94" t="s">
        <v>53</v>
      </c>
      <c r="L6" s="94" t="s">
        <v>81</v>
      </c>
      <c r="M6" s="94" t="s">
        <v>82</v>
      </c>
      <c r="N6" s="94" t="s">
        <v>83</v>
      </c>
      <c r="O6" s="94" t="s">
        <v>84</v>
      </c>
      <c r="P6" s="94" t="s">
        <v>85</v>
      </c>
    </row>
    <row r="7" spans="1:17" s="20" customFormat="1" ht="23.25">
      <c r="A7" s="93" t="s">
        <v>1</v>
      </c>
      <c r="B7" s="76">
        <f>SUM(B8:B12)</f>
        <v>1712135190</v>
      </c>
      <c r="C7" s="76">
        <f aca="true" t="shared" si="0" ref="C7:L7">SUM(C8:C12)</f>
        <v>58098</v>
      </c>
      <c r="D7" s="76">
        <f t="shared" si="0"/>
        <v>1677892486.2</v>
      </c>
      <c r="E7" s="76">
        <f>SUM(E8:E12)</f>
        <v>1446701255.59</v>
      </c>
      <c r="F7" s="76">
        <f t="shared" si="0"/>
        <v>1304432772.8899999</v>
      </c>
      <c r="G7" s="76">
        <f t="shared" si="0"/>
        <v>808</v>
      </c>
      <c r="H7" s="76">
        <f t="shared" si="0"/>
        <v>16077</v>
      </c>
      <c r="I7" s="76">
        <f t="shared" si="0"/>
        <v>1304432772.8899999</v>
      </c>
      <c r="J7" s="76">
        <f t="shared" si="0"/>
        <v>808</v>
      </c>
      <c r="K7" s="76">
        <f t="shared" si="0"/>
        <v>1259517435.48</v>
      </c>
      <c r="L7" s="76">
        <f t="shared" si="0"/>
        <v>1340478881.23</v>
      </c>
      <c r="M7" s="95">
        <f aca="true" t="shared" si="1" ref="M7:M12">I7/B7*100</f>
        <v>76.18748685902543</v>
      </c>
      <c r="N7" s="95">
        <f aca="true" t="shared" si="2" ref="N7:O37">K7/D7*100</f>
        <v>75.06544345594436</v>
      </c>
      <c r="O7" s="95">
        <f t="shared" si="2"/>
        <v>92.65761511234192</v>
      </c>
      <c r="P7" s="95">
        <f aca="true" t="shared" si="3" ref="P7:P45">H7/C7*100</f>
        <v>27.672209026128264</v>
      </c>
      <c r="Q7" s="19"/>
    </row>
    <row r="8" spans="1:17" s="20" customFormat="1" ht="23.25">
      <c r="A8" s="93" t="s">
        <v>2</v>
      </c>
      <c r="B8" s="76">
        <v>704592200</v>
      </c>
      <c r="C8" s="76">
        <v>1763</v>
      </c>
      <c r="D8" s="87">
        <v>690500356</v>
      </c>
      <c r="E8" s="76">
        <v>829228912.3299999</v>
      </c>
      <c r="F8" s="87">
        <v>685867497.89</v>
      </c>
      <c r="G8" s="76">
        <v>321</v>
      </c>
      <c r="H8" s="76">
        <v>569</v>
      </c>
      <c r="I8" s="76">
        <v>685867497.89</v>
      </c>
      <c r="J8" s="76">
        <v>321</v>
      </c>
      <c r="K8" s="76">
        <v>687244300.01</v>
      </c>
      <c r="L8" s="76">
        <v>830110164.11</v>
      </c>
      <c r="M8" s="95">
        <f t="shared" si="1"/>
        <v>97.34247666806417</v>
      </c>
      <c r="N8" s="95">
        <f t="shared" si="2"/>
        <v>99.5284497738912</v>
      </c>
      <c r="O8" s="95">
        <f t="shared" si="2"/>
        <v>100.10627364373053</v>
      </c>
      <c r="P8" s="95">
        <f t="shared" si="3"/>
        <v>32.27453204764606</v>
      </c>
      <c r="Q8" s="19"/>
    </row>
    <row r="9" spans="1:17" s="20" customFormat="1" ht="23.25">
      <c r="A9" s="93" t="s">
        <v>48</v>
      </c>
      <c r="B9" s="76">
        <v>152547000</v>
      </c>
      <c r="C9" s="76">
        <v>2011</v>
      </c>
      <c r="D9" s="87">
        <v>149496060</v>
      </c>
      <c r="E9" s="76">
        <v>79368111.69</v>
      </c>
      <c r="F9" s="87">
        <v>84751000</v>
      </c>
      <c r="G9" s="76">
        <v>87</v>
      </c>
      <c r="H9" s="76">
        <v>1227</v>
      </c>
      <c r="I9" s="76">
        <v>84751000</v>
      </c>
      <c r="J9" s="76">
        <v>87</v>
      </c>
      <c r="K9" s="76">
        <v>64915235.33</v>
      </c>
      <c r="L9" s="76">
        <v>68900136.72</v>
      </c>
      <c r="M9" s="95">
        <f t="shared" si="1"/>
        <v>55.55730365067815</v>
      </c>
      <c r="N9" s="95">
        <f t="shared" si="2"/>
        <v>43.42270647801688</v>
      </c>
      <c r="O9" s="95">
        <f t="shared" si="2"/>
        <v>86.81085545932308</v>
      </c>
      <c r="P9" s="95">
        <f t="shared" si="3"/>
        <v>61.014420686225755</v>
      </c>
      <c r="Q9" s="19"/>
    </row>
    <row r="10" spans="1:17" s="20" customFormat="1" ht="23.25">
      <c r="A10" s="93" t="s">
        <v>5</v>
      </c>
      <c r="B10" s="76">
        <v>166783375</v>
      </c>
      <c r="C10" s="76">
        <v>675</v>
      </c>
      <c r="D10" s="87">
        <v>163447707.5</v>
      </c>
      <c r="E10" s="76">
        <v>122007957</v>
      </c>
      <c r="F10" s="87">
        <v>89842910</v>
      </c>
      <c r="G10" s="76">
        <v>82</v>
      </c>
      <c r="H10" s="76">
        <v>733</v>
      </c>
      <c r="I10" s="76">
        <v>89842910</v>
      </c>
      <c r="J10" s="76">
        <v>82</v>
      </c>
      <c r="K10" s="76">
        <v>80581657.24</v>
      </c>
      <c r="L10" s="76">
        <v>127254674.74000001</v>
      </c>
      <c r="M10" s="95">
        <f t="shared" si="1"/>
        <v>53.86802491555288</v>
      </c>
      <c r="N10" s="95">
        <f t="shared" si="2"/>
        <v>49.301185359237905</v>
      </c>
      <c r="O10" s="95">
        <f t="shared" si="2"/>
        <v>104.30030783975836</v>
      </c>
      <c r="P10" s="95">
        <f t="shared" si="3"/>
        <v>108.5925925925926</v>
      </c>
      <c r="Q10" s="19"/>
    </row>
    <row r="11" spans="1:17" s="20" customFormat="1" ht="23.25">
      <c r="A11" s="93" t="s">
        <v>4</v>
      </c>
      <c r="B11" s="76">
        <v>220923515</v>
      </c>
      <c r="C11" s="76">
        <v>40772</v>
      </c>
      <c r="D11" s="87">
        <v>216505044.70000002</v>
      </c>
      <c r="E11" s="76">
        <v>178957651.56</v>
      </c>
      <c r="F11" s="87">
        <v>174666865</v>
      </c>
      <c r="G11" s="76">
        <v>103</v>
      </c>
      <c r="H11" s="76">
        <v>6156</v>
      </c>
      <c r="I11" s="76">
        <v>174666865</v>
      </c>
      <c r="J11" s="76">
        <v>103</v>
      </c>
      <c r="K11" s="76">
        <v>114360570.28</v>
      </c>
      <c r="L11" s="76">
        <v>181577607.9</v>
      </c>
      <c r="M11" s="95">
        <f t="shared" si="1"/>
        <v>79.06214284160743</v>
      </c>
      <c r="N11" s="95">
        <f t="shared" si="2"/>
        <v>52.82120351443247</v>
      </c>
      <c r="O11" s="95">
        <f t="shared" si="2"/>
        <v>101.46400912012506</v>
      </c>
      <c r="P11" s="95">
        <f t="shared" si="3"/>
        <v>15.098597076424996</v>
      </c>
      <c r="Q11" s="19"/>
    </row>
    <row r="12" spans="1:17" s="20" customFormat="1" ht="23.25">
      <c r="A12" s="93" t="s">
        <v>3</v>
      </c>
      <c r="B12" s="76">
        <v>467289100</v>
      </c>
      <c r="C12" s="76">
        <v>12877</v>
      </c>
      <c r="D12" s="87">
        <v>457943318</v>
      </c>
      <c r="E12" s="76">
        <v>237138623.01000002</v>
      </c>
      <c r="F12" s="87">
        <v>269304500</v>
      </c>
      <c r="G12" s="76">
        <v>215</v>
      </c>
      <c r="H12" s="76">
        <v>7392</v>
      </c>
      <c r="I12" s="76">
        <v>269304500</v>
      </c>
      <c r="J12" s="76">
        <v>215</v>
      </c>
      <c r="K12" s="76">
        <v>312415672.62</v>
      </c>
      <c r="L12" s="76">
        <v>132636297.76</v>
      </c>
      <c r="M12" s="95">
        <f t="shared" si="1"/>
        <v>57.63123941902347</v>
      </c>
      <c r="N12" s="95">
        <f t="shared" si="2"/>
        <v>68.22147203379436</v>
      </c>
      <c r="O12" s="95">
        <f t="shared" si="2"/>
        <v>55.93196758775427</v>
      </c>
      <c r="P12" s="95">
        <f t="shared" si="3"/>
        <v>57.40467500194144</v>
      </c>
      <c r="Q12" s="19"/>
    </row>
    <row r="13" spans="1:17" s="20" customFormat="1" ht="23.25">
      <c r="A13" s="93" t="s">
        <v>6</v>
      </c>
      <c r="B13" s="76">
        <f>SUM(B14:B19)</f>
        <v>1200408898</v>
      </c>
      <c r="C13" s="76">
        <f aca="true" t="shared" si="4" ref="C13:L13">SUM(C14:C19)</f>
        <v>84620</v>
      </c>
      <c r="D13" s="76">
        <f t="shared" si="4"/>
        <v>1176400720.04</v>
      </c>
      <c r="E13" s="76">
        <f>SUM(E14:E19)</f>
        <v>915413894.1599998</v>
      </c>
      <c r="F13" s="76">
        <f t="shared" si="4"/>
        <v>985456771.5</v>
      </c>
      <c r="G13" s="76">
        <f t="shared" si="4"/>
        <v>1316</v>
      </c>
      <c r="H13" s="76">
        <f t="shared" si="4"/>
        <v>41699</v>
      </c>
      <c r="I13" s="76">
        <f t="shared" si="4"/>
        <v>985456771.5</v>
      </c>
      <c r="J13" s="76">
        <f t="shared" si="4"/>
        <v>1316</v>
      </c>
      <c r="K13" s="76">
        <f t="shared" si="4"/>
        <v>904473775.3900001</v>
      </c>
      <c r="L13" s="76">
        <f t="shared" si="4"/>
        <v>942882301.7600001</v>
      </c>
      <c r="M13" s="95">
        <f>SUM(M14:M19)</f>
        <v>573.6197489961236</v>
      </c>
      <c r="N13" s="95">
        <f t="shared" si="2"/>
        <v>76.88483694223225</v>
      </c>
      <c r="O13" s="95">
        <f t="shared" si="2"/>
        <v>103.00065443350144</v>
      </c>
      <c r="P13" s="95">
        <f t="shared" si="3"/>
        <v>49.2779484755377</v>
      </c>
      <c r="Q13" s="19"/>
    </row>
    <row r="14" spans="1:17" s="20" customFormat="1" ht="23.25">
      <c r="A14" s="93" t="s">
        <v>9</v>
      </c>
      <c r="B14" s="76">
        <v>301476900</v>
      </c>
      <c r="C14" s="76">
        <v>10606</v>
      </c>
      <c r="D14" s="87">
        <v>295447362</v>
      </c>
      <c r="E14" s="76">
        <v>198697872.6</v>
      </c>
      <c r="F14" s="87">
        <v>190372537</v>
      </c>
      <c r="G14" s="76">
        <v>134</v>
      </c>
      <c r="H14" s="76">
        <v>5509</v>
      </c>
      <c r="I14" s="76">
        <v>190372537</v>
      </c>
      <c r="J14" s="76">
        <v>134</v>
      </c>
      <c r="K14" s="76">
        <v>189542757.69</v>
      </c>
      <c r="L14" s="76">
        <v>266208882.56</v>
      </c>
      <c r="M14" s="95">
        <f aca="true" t="shared" si="5" ref="M14:M45">I14/B14*100</f>
        <v>63.14664141763432</v>
      </c>
      <c r="N14" s="95">
        <f t="shared" si="2"/>
        <v>64.15449317499746</v>
      </c>
      <c r="O14" s="95">
        <f t="shared" si="2"/>
        <v>133.9767150380653</v>
      </c>
      <c r="P14" s="95">
        <f t="shared" si="3"/>
        <v>51.94229681312464</v>
      </c>
      <c r="Q14" s="19"/>
    </row>
    <row r="15" spans="1:17" s="20" customFormat="1" ht="23.25">
      <c r="A15" s="93" t="s">
        <v>34</v>
      </c>
      <c r="B15" s="76">
        <v>147135000</v>
      </c>
      <c r="C15" s="76">
        <v>3385</v>
      </c>
      <c r="D15" s="87">
        <v>144192300</v>
      </c>
      <c r="E15" s="76">
        <v>210042708.56</v>
      </c>
      <c r="F15" s="87">
        <v>148407541</v>
      </c>
      <c r="G15" s="76">
        <v>143</v>
      </c>
      <c r="H15" s="76">
        <v>4586</v>
      </c>
      <c r="I15" s="76">
        <v>148407541</v>
      </c>
      <c r="J15" s="76">
        <v>143</v>
      </c>
      <c r="K15" s="76">
        <v>142598299.02</v>
      </c>
      <c r="L15" s="76">
        <v>141019071.55</v>
      </c>
      <c r="M15" s="95">
        <f t="shared" si="5"/>
        <v>100.86487987222618</v>
      </c>
      <c r="N15" s="95">
        <f t="shared" si="2"/>
        <v>98.89453113654476</v>
      </c>
      <c r="O15" s="95">
        <f t="shared" si="2"/>
        <v>67.13828464543774</v>
      </c>
      <c r="P15" s="95">
        <f t="shared" si="3"/>
        <v>135.48005908419498</v>
      </c>
      <c r="Q15" s="19"/>
    </row>
    <row r="16" spans="1:17" s="20" customFormat="1" ht="23.25">
      <c r="A16" s="93" t="s">
        <v>11</v>
      </c>
      <c r="B16" s="76">
        <v>134281847</v>
      </c>
      <c r="C16" s="76">
        <v>4222</v>
      </c>
      <c r="D16" s="87">
        <v>131596210.05999999</v>
      </c>
      <c r="E16" s="76">
        <v>66556554.17999999</v>
      </c>
      <c r="F16" s="87">
        <v>88505912.18</v>
      </c>
      <c r="G16" s="76">
        <v>204</v>
      </c>
      <c r="H16" s="76">
        <v>2277</v>
      </c>
      <c r="I16" s="76">
        <v>88505912.18</v>
      </c>
      <c r="J16" s="76">
        <v>204</v>
      </c>
      <c r="K16" s="76">
        <v>80477628.77000001</v>
      </c>
      <c r="L16" s="76">
        <v>53923707.42</v>
      </c>
      <c r="M16" s="95">
        <f t="shared" si="5"/>
        <v>65.91055616028278</v>
      </c>
      <c r="N16" s="95">
        <f t="shared" si="2"/>
        <v>61.15497454927238</v>
      </c>
      <c r="O16" s="95">
        <f t="shared" si="2"/>
        <v>81.0193798106872</v>
      </c>
      <c r="P16" s="95">
        <f t="shared" si="3"/>
        <v>53.931785883467555</v>
      </c>
      <c r="Q16" s="19"/>
    </row>
    <row r="17" spans="1:17" s="20" customFormat="1" ht="23.25">
      <c r="A17" s="93" t="s">
        <v>10</v>
      </c>
      <c r="B17" s="76">
        <v>157496451</v>
      </c>
      <c r="C17" s="76">
        <v>38851</v>
      </c>
      <c r="D17" s="87">
        <v>154346521.98</v>
      </c>
      <c r="E17" s="76">
        <v>124450261.75</v>
      </c>
      <c r="F17" s="87">
        <v>217771827.1</v>
      </c>
      <c r="G17" s="76">
        <v>297</v>
      </c>
      <c r="H17" s="76">
        <v>16431</v>
      </c>
      <c r="I17" s="76">
        <v>217771827.1</v>
      </c>
      <c r="J17" s="76">
        <v>297</v>
      </c>
      <c r="K17" s="76">
        <v>171829161.92000002</v>
      </c>
      <c r="L17" s="76">
        <v>76228251.1</v>
      </c>
      <c r="M17" s="95">
        <f t="shared" si="5"/>
        <v>138.27094243539491</v>
      </c>
      <c r="N17" s="95">
        <f t="shared" si="2"/>
        <v>111.32687650860407</v>
      </c>
      <c r="O17" s="95">
        <f t="shared" si="2"/>
        <v>61.251981336230486</v>
      </c>
      <c r="P17" s="95">
        <f t="shared" si="3"/>
        <v>42.29234768731821</v>
      </c>
      <c r="Q17" s="19"/>
    </row>
    <row r="18" spans="1:17" s="20" customFormat="1" ht="23.25">
      <c r="A18" s="93" t="s">
        <v>86</v>
      </c>
      <c r="B18" s="76">
        <v>394217700</v>
      </c>
      <c r="C18" s="76">
        <v>24625</v>
      </c>
      <c r="D18" s="87">
        <v>386333346</v>
      </c>
      <c r="E18" s="76">
        <v>272317497.07</v>
      </c>
      <c r="F18" s="87">
        <v>246344859.84</v>
      </c>
      <c r="G18" s="76">
        <v>356</v>
      </c>
      <c r="H18" s="76">
        <v>11443</v>
      </c>
      <c r="I18" s="76">
        <v>246344859.84</v>
      </c>
      <c r="J18" s="76">
        <v>356</v>
      </c>
      <c r="K18" s="76">
        <v>226675909.05</v>
      </c>
      <c r="L18" s="76">
        <v>326218831.79</v>
      </c>
      <c r="M18" s="95">
        <f t="shared" si="5"/>
        <v>62.48954824707263</v>
      </c>
      <c r="N18" s="95">
        <f t="shared" si="2"/>
        <v>58.673658744953386</v>
      </c>
      <c r="O18" s="95">
        <f t="shared" si="2"/>
        <v>119.79356277137951</v>
      </c>
      <c r="P18" s="95">
        <f t="shared" si="3"/>
        <v>46.46903553299492</v>
      </c>
      <c r="Q18" s="19"/>
    </row>
    <row r="19" spans="1:17" s="20" customFormat="1" ht="23.25">
      <c r="A19" s="93" t="s">
        <v>12</v>
      </c>
      <c r="B19" s="76">
        <v>65801000</v>
      </c>
      <c r="C19" s="76">
        <v>2931</v>
      </c>
      <c r="D19" s="87">
        <v>64484980</v>
      </c>
      <c r="E19" s="76">
        <v>43349000</v>
      </c>
      <c r="F19" s="87">
        <v>94054094.38000001</v>
      </c>
      <c r="G19" s="76">
        <v>182</v>
      </c>
      <c r="H19" s="76">
        <v>1453</v>
      </c>
      <c r="I19" s="76">
        <v>94054094.38000001</v>
      </c>
      <c r="J19" s="76">
        <v>182</v>
      </c>
      <c r="K19" s="76">
        <v>93350018.94</v>
      </c>
      <c r="L19" s="76">
        <v>79283557.34</v>
      </c>
      <c r="M19" s="95">
        <f t="shared" si="5"/>
        <v>142.93718086351274</v>
      </c>
      <c r="N19" s="95">
        <f t="shared" si="2"/>
        <v>144.76242210201505</v>
      </c>
      <c r="O19" s="95">
        <f t="shared" si="2"/>
        <v>182.8959314863088</v>
      </c>
      <c r="P19" s="95">
        <f t="shared" si="3"/>
        <v>49.573524394404636</v>
      </c>
      <c r="Q19" s="19"/>
    </row>
    <row r="20" spans="1:17" s="20" customFormat="1" ht="23.25">
      <c r="A20" s="93" t="s">
        <v>13</v>
      </c>
      <c r="B20" s="76">
        <f>SUM(B21:B26)</f>
        <v>976644546</v>
      </c>
      <c r="C20" s="76">
        <f aca="true" t="shared" si="6" ref="C20:L20">SUM(C21:C26)</f>
        <v>88542</v>
      </c>
      <c r="D20" s="76">
        <f t="shared" si="6"/>
        <v>957111655.0799999</v>
      </c>
      <c r="E20" s="76">
        <f>SUM(E21:E26)</f>
        <v>738685954.7</v>
      </c>
      <c r="F20" s="76">
        <f t="shared" si="6"/>
        <v>1062875085.8200002</v>
      </c>
      <c r="G20" s="76">
        <f t="shared" si="6"/>
        <v>1177</v>
      </c>
      <c r="H20" s="76">
        <f t="shared" si="6"/>
        <v>88555</v>
      </c>
      <c r="I20" s="76">
        <f t="shared" si="6"/>
        <v>1062875085.8200002</v>
      </c>
      <c r="J20" s="76">
        <f t="shared" si="6"/>
        <v>1177</v>
      </c>
      <c r="K20" s="76">
        <f t="shared" si="6"/>
        <v>1100433118.82</v>
      </c>
      <c r="L20" s="76">
        <f t="shared" si="6"/>
        <v>704941973.0999999</v>
      </c>
      <c r="M20" s="95">
        <f t="shared" si="5"/>
        <v>108.82926548590997</v>
      </c>
      <c r="N20" s="95">
        <f t="shared" si="2"/>
        <v>114.97437242345781</v>
      </c>
      <c r="O20" s="95">
        <f t="shared" si="2"/>
        <v>95.431890726323</v>
      </c>
      <c r="P20" s="95">
        <f t="shared" si="3"/>
        <v>100.01468229766664</v>
      </c>
      <c r="Q20" s="19"/>
    </row>
    <row r="21" spans="1:17" s="20" customFormat="1" ht="23.25">
      <c r="A21" s="93" t="s">
        <v>19</v>
      </c>
      <c r="B21" s="76">
        <v>217008500</v>
      </c>
      <c r="C21" s="76">
        <v>31114</v>
      </c>
      <c r="D21" s="87">
        <v>212668330</v>
      </c>
      <c r="E21" s="76">
        <v>71456380.08000001</v>
      </c>
      <c r="F21" s="87">
        <v>305739588</v>
      </c>
      <c r="G21" s="76">
        <v>309</v>
      </c>
      <c r="H21" s="76">
        <v>22548</v>
      </c>
      <c r="I21" s="76">
        <v>305739588</v>
      </c>
      <c r="J21" s="76">
        <v>309</v>
      </c>
      <c r="K21" s="76">
        <v>277839170.76</v>
      </c>
      <c r="L21" s="76">
        <v>97861041.63</v>
      </c>
      <c r="M21" s="95">
        <f t="shared" si="5"/>
        <v>140.8883006886827</v>
      </c>
      <c r="N21" s="95">
        <f t="shared" si="2"/>
        <v>130.64435628943903</v>
      </c>
      <c r="O21" s="95">
        <f t="shared" si="2"/>
        <v>136.95213992149934</v>
      </c>
      <c r="P21" s="95">
        <f t="shared" si="3"/>
        <v>72.46898502281931</v>
      </c>
      <c r="Q21" s="19"/>
    </row>
    <row r="22" spans="1:17" s="20" customFormat="1" ht="23.25">
      <c r="A22" s="93" t="s">
        <v>17</v>
      </c>
      <c r="B22" s="76">
        <v>97955000</v>
      </c>
      <c r="C22" s="76">
        <v>9630</v>
      </c>
      <c r="D22" s="87">
        <v>95995900</v>
      </c>
      <c r="E22" s="76">
        <v>67020784.11</v>
      </c>
      <c r="F22" s="87">
        <v>152267225.8</v>
      </c>
      <c r="G22" s="76">
        <v>194</v>
      </c>
      <c r="H22" s="76">
        <v>13676</v>
      </c>
      <c r="I22" s="76">
        <v>152267225.8</v>
      </c>
      <c r="J22" s="76">
        <v>194</v>
      </c>
      <c r="K22" s="76">
        <v>208340242.73000002</v>
      </c>
      <c r="L22" s="76">
        <v>86124049.35</v>
      </c>
      <c r="M22" s="95">
        <f t="shared" si="5"/>
        <v>155.44609851462408</v>
      </c>
      <c r="N22" s="95">
        <f t="shared" si="2"/>
        <v>217.03035518183592</v>
      </c>
      <c r="O22" s="95">
        <f t="shared" si="2"/>
        <v>128.50349409318483</v>
      </c>
      <c r="P22" s="95">
        <f t="shared" si="3"/>
        <v>142.01453790238835</v>
      </c>
      <c r="Q22" s="19"/>
    </row>
    <row r="23" spans="1:17" s="20" customFormat="1" ht="23.25">
      <c r="A23" s="93" t="s">
        <v>18</v>
      </c>
      <c r="B23" s="76">
        <v>67461500</v>
      </c>
      <c r="C23" s="76">
        <v>2352</v>
      </c>
      <c r="D23" s="87">
        <v>66112270</v>
      </c>
      <c r="E23" s="76">
        <v>65002180</v>
      </c>
      <c r="F23" s="87">
        <v>61034987.61</v>
      </c>
      <c r="G23" s="76">
        <v>139</v>
      </c>
      <c r="H23" s="76">
        <v>2540</v>
      </c>
      <c r="I23" s="76">
        <v>61034987.61</v>
      </c>
      <c r="J23" s="76">
        <v>139</v>
      </c>
      <c r="K23" s="76">
        <v>60922761.33</v>
      </c>
      <c r="L23" s="76">
        <v>54744833.449999996</v>
      </c>
      <c r="M23" s="95">
        <f t="shared" si="5"/>
        <v>90.47380744572831</v>
      </c>
      <c r="N23" s="95">
        <f t="shared" si="2"/>
        <v>92.15046061797607</v>
      </c>
      <c r="O23" s="95">
        <f t="shared" si="2"/>
        <v>84.21999608320829</v>
      </c>
      <c r="P23" s="95">
        <f t="shared" si="3"/>
        <v>107.99319727891157</v>
      </c>
      <c r="Q23" s="19"/>
    </row>
    <row r="24" spans="1:17" s="20" customFormat="1" ht="23.25">
      <c r="A24" s="93" t="s">
        <v>62</v>
      </c>
      <c r="B24" s="76">
        <v>141583096</v>
      </c>
      <c r="C24" s="76">
        <v>2606</v>
      </c>
      <c r="D24" s="87">
        <v>138751434.07999998</v>
      </c>
      <c r="E24" s="76">
        <v>105015922.61</v>
      </c>
      <c r="F24" s="87">
        <v>153632361.99</v>
      </c>
      <c r="G24" s="76">
        <v>149</v>
      </c>
      <c r="H24" s="76">
        <v>7355</v>
      </c>
      <c r="I24" s="76">
        <v>153632361.99</v>
      </c>
      <c r="J24" s="76">
        <v>149</v>
      </c>
      <c r="K24" s="76">
        <v>138878600.43</v>
      </c>
      <c r="L24" s="76">
        <v>75968171.37</v>
      </c>
      <c r="M24" s="95">
        <f t="shared" si="5"/>
        <v>108.51038459421738</v>
      </c>
      <c r="N24" s="95">
        <f t="shared" si="2"/>
        <v>100.09165047615053</v>
      </c>
      <c r="O24" s="95">
        <f t="shared" si="2"/>
        <v>72.33966953004328</v>
      </c>
      <c r="P24" s="95">
        <f t="shared" si="3"/>
        <v>282.2333077513431</v>
      </c>
      <c r="Q24" s="19"/>
    </row>
    <row r="25" spans="1:17" s="20" customFormat="1" ht="23.25">
      <c r="A25" s="93" t="s">
        <v>16</v>
      </c>
      <c r="B25" s="76">
        <v>122461450</v>
      </c>
      <c r="C25" s="76">
        <v>13390</v>
      </c>
      <c r="D25" s="87">
        <v>120012221</v>
      </c>
      <c r="E25" s="76">
        <v>81629491.31</v>
      </c>
      <c r="F25" s="87">
        <v>124492793</v>
      </c>
      <c r="G25" s="76">
        <v>190</v>
      </c>
      <c r="H25" s="76">
        <v>12574</v>
      </c>
      <c r="I25" s="76">
        <v>124492793</v>
      </c>
      <c r="J25" s="76">
        <v>190</v>
      </c>
      <c r="K25" s="76">
        <v>141958167.97</v>
      </c>
      <c r="L25" s="76">
        <v>66846256.519999996</v>
      </c>
      <c r="M25" s="95">
        <f t="shared" si="5"/>
        <v>101.65876118566293</v>
      </c>
      <c r="N25" s="95">
        <f t="shared" si="2"/>
        <v>118.28642682148178</v>
      </c>
      <c r="O25" s="95">
        <f t="shared" si="2"/>
        <v>81.8898359492913</v>
      </c>
      <c r="P25" s="95">
        <f t="shared" si="3"/>
        <v>93.9058999253174</v>
      </c>
      <c r="Q25" s="19"/>
    </row>
    <row r="26" spans="1:17" s="20" customFormat="1" ht="23.25">
      <c r="A26" s="93" t="s">
        <v>14</v>
      </c>
      <c r="B26" s="76">
        <v>330175000</v>
      </c>
      <c r="C26" s="76">
        <v>29450</v>
      </c>
      <c r="D26" s="87">
        <v>323571500</v>
      </c>
      <c r="E26" s="76">
        <v>348561196.59</v>
      </c>
      <c r="F26" s="87">
        <v>265708129.42000002</v>
      </c>
      <c r="G26" s="76">
        <v>196</v>
      </c>
      <c r="H26" s="76">
        <v>29862</v>
      </c>
      <c r="I26" s="76">
        <v>265708129.42000002</v>
      </c>
      <c r="J26" s="76">
        <v>196</v>
      </c>
      <c r="K26" s="76">
        <v>272494175.59999996</v>
      </c>
      <c r="L26" s="76">
        <v>323397620.78</v>
      </c>
      <c r="M26" s="95">
        <f t="shared" si="5"/>
        <v>80.47493887181041</v>
      </c>
      <c r="N26" s="95">
        <f t="shared" si="2"/>
        <v>84.21451691511767</v>
      </c>
      <c r="O26" s="95">
        <f t="shared" si="2"/>
        <v>92.78072945119045</v>
      </c>
      <c r="P26" s="95">
        <f t="shared" si="3"/>
        <v>101.39898132427845</v>
      </c>
      <c r="Q26" s="19"/>
    </row>
    <row r="27" spans="1:17" s="20" customFormat="1" ht="23.25">
      <c r="A27" s="93" t="s">
        <v>21</v>
      </c>
      <c r="B27" s="76">
        <f>SUM(B28:B32)</f>
        <v>1223571694</v>
      </c>
      <c r="C27" s="76">
        <f aca="true" t="shared" si="7" ref="C27:L27">SUM(C28:C32)</f>
        <v>42636</v>
      </c>
      <c r="D27" s="76">
        <f t="shared" si="7"/>
        <v>1199100260.12</v>
      </c>
      <c r="E27" s="76">
        <f>SUM(E28:E32)</f>
        <v>1105116638.03</v>
      </c>
      <c r="F27" s="76">
        <f t="shared" si="7"/>
        <v>2064127371.1399999</v>
      </c>
      <c r="G27" s="76">
        <f t="shared" si="7"/>
        <v>1128</v>
      </c>
      <c r="H27" s="76">
        <f t="shared" si="7"/>
        <v>43357</v>
      </c>
      <c r="I27" s="76">
        <f t="shared" si="7"/>
        <v>2064127371.1399999</v>
      </c>
      <c r="J27" s="76">
        <f t="shared" si="7"/>
        <v>1128</v>
      </c>
      <c r="K27" s="76">
        <f t="shared" si="7"/>
        <v>2030352004.6499999</v>
      </c>
      <c r="L27" s="76">
        <f t="shared" si="7"/>
        <v>1927190086.44</v>
      </c>
      <c r="M27" s="95">
        <f t="shared" si="5"/>
        <v>168.6968880746272</v>
      </c>
      <c r="N27" s="95">
        <f t="shared" si="2"/>
        <v>169.32295590085292</v>
      </c>
      <c r="O27" s="95">
        <f t="shared" si="2"/>
        <v>174.38793518442023</v>
      </c>
      <c r="P27" s="95">
        <f t="shared" si="3"/>
        <v>101.69105919879912</v>
      </c>
      <c r="Q27" s="19"/>
    </row>
    <row r="28" spans="1:17" s="20" customFormat="1" ht="23.25">
      <c r="A28" s="93" t="s">
        <v>27</v>
      </c>
      <c r="B28" s="76">
        <v>368360000</v>
      </c>
      <c r="C28" s="76">
        <v>6105</v>
      </c>
      <c r="D28" s="87">
        <v>360992800</v>
      </c>
      <c r="E28" s="76">
        <v>354040445.58</v>
      </c>
      <c r="F28" s="87">
        <v>427612328</v>
      </c>
      <c r="G28" s="76">
        <v>146</v>
      </c>
      <c r="H28" s="76">
        <v>3195</v>
      </c>
      <c r="I28" s="76">
        <v>427612328</v>
      </c>
      <c r="J28" s="76">
        <v>146</v>
      </c>
      <c r="K28" s="76">
        <v>434990069.16999996</v>
      </c>
      <c r="L28" s="76">
        <v>433248266.24</v>
      </c>
      <c r="M28" s="95">
        <f t="shared" si="5"/>
        <v>116.08544033011185</v>
      </c>
      <c r="N28" s="95">
        <f t="shared" si="2"/>
        <v>120.49826732555329</v>
      </c>
      <c r="O28" s="95">
        <f t="shared" si="2"/>
        <v>122.37253445160464</v>
      </c>
      <c r="P28" s="95">
        <f t="shared" si="3"/>
        <v>52.33415233415234</v>
      </c>
      <c r="Q28" s="19"/>
    </row>
    <row r="29" spans="1:17" s="20" customFormat="1" ht="23.25">
      <c r="A29" s="93" t="s">
        <v>26</v>
      </c>
      <c r="B29" s="76">
        <v>188725500</v>
      </c>
      <c r="C29" s="76">
        <v>5063</v>
      </c>
      <c r="D29" s="87">
        <v>184950990</v>
      </c>
      <c r="E29" s="76">
        <v>200611773</v>
      </c>
      <c r="F29" s="87">
        <v>143430409</v>
      </c>
      <c r="G29" s="76">
        <v>146</v>
      </c>
      <c r="H29" s="76">
        <v>3612</v>
      </c>
      <c r="I29" s="76">
        <v>143430409</v>
      </c>
      <c r="J29" s="76">
        <v>146</v>
      </c>
      <c r="K29" s="76">
        <v>163854340.87</v>
      </c>
      <c r="L29" s="76">
        <v>180963601.26999998</v>
      </c>
      <c r="M29" s="95">
        <f t="shared" si="5"/>
        <v>75.99948549613063</v>
      </c>
      <c r="N29" s="95">
        <f t="shared" si="2"/>
        <v>88.59338404730896</v>
      </c>
      <c r="O29" s="95">
        <f t="shared" si="2"/>
        <v>90.20587304714165</v>
      </c>
      <c r="P29" s="95">
        <f t="shared" si="3"/>
        <v>71.34110211337152</v>
      </c>
      <c r="Q29" s="19"/>
    </row>
    <row r="30" spans="1:17" s="20" customFormat="1" ht="23.25">
      <c r="A30" s="93" t="s">
        <v>31</v>
      </c>
      <c r="B30" s="76">
        <v>43812542</v>
      </c>
      <c r="C30" s="76">
        <v>1152</v>
      </c>
      <c r="D30" s="87">
        <v>42936291.16</v>
      </c>
      <c r="E30" s="76">
        <v>41251217.489999995</v>
      </c>
      <c r="F30" s="87">
        <v>18504075</v>
      </c>
      <c r="G30" s="76">
        <v>36</v>
      </c>
      <c r="H30" s="76">
        <v>1233</v>
      </c>
      <c r="I30" s="76">
        <v>18504075</v>
      </c>
      <c r="J30" s="76">
        <v>36</v>
      </c>
      <c r="K30" s="76">
        <v>39824231.42</v>
      </c>
      <c r="L30" s="76">
        <v>59495824.61</v>
      </c>
      <c r="M30" s="95">
        <f t="shared" si="5"/>
        <v>42.234652807864926</v>
      </c>
      <c r="N30" s="95">
        <f t="shared" si="2"/>
        <v>92.75191299499285</v>
      </c>
      <c r="O30" s="95">
        <f t="shared" si="2"/>
        <v>144.22804520720584</v>
      </c>
      <c r="P30" s="95">
        <f t="shared" si="3"/>
        <v>107.03125</v>
      </c>
      <c r="Q30" s="19"/>
    </row>
    <row r="31" spans="1:17" s="20" customFormat="1" ht="23.25">
      <c r="A31" s="93" t="s">
        <v>24</v>
      </c>
      <c r="B31" s="76">
        <v>212093652</v>
      </c>
      <c r="C31" s="76">
        <v>6671</v>
      </c>
      <c r="D31" s="87">
        <v>207851778.96</v>
      </c>
      <c r="E31" s="76">
        <v>137004375</v>
      </c>
      <c r="F31" s="87">
        <v>1018028952.52</v>
      </c>
      <c r="G31" s="76">
        <v>555</v>
      </c>
      <c r="H31" s="76">
        <v>17677</v>
      </c>
      <c r="I31" s="76">
        <v>1018028952.52</v>
      </c>
      <c r="J31" s="76">
        <v>555</v>
      </c>
      <c r="K31" s="76">
        <v>997244611.64</v>
      </c>
      <c r="L31" s="76">
        <v>602381748.67</v>
      </c>
      <c r="M31" s="95">
        <f t="shared" si="5"/>
        <v>479.99029811604163</v>
      </c>
      <c r="N31" s="95">
        <f t="shared" si="2"/>
        <v>479.78642118425864</v>
      </c>
      <c r="O31" s="95">
        <f t="shared" si="2"/>
        <v>439.6806661612083</v>
      </c>
      <c r="P31" s="95">
        <f t="shared" si="3"/>
        <v>264.9827612052166</v>
      </c>
      <c r="Q31" s="19"/>
    </row>
    <row r="32" spans="1:17" s="20" customFormat="1" ht="23.25">
      <c r="A32" s="93" t="s">
        <v>22</v>
      </c>
      <c r="B32" s="76">
        <v>410580000</v>
      </c>
      <c r="C32" s="76">
        <v>23645</v>
      </c>
      <c r="D32" s="87">
        <v>402368400</v>
      </c>
      <c r="E32" s="76">
        <v>372208826.96</v>
      </c>
      <c r="F32" s="87">
        <v>456551606.62</v>
      </c>
      <c r="G32" s="76">
        <v>245</v>
      </c>
      <c r="H32" s="76">
        <v>17640</v>
      </c>
      <c r="I32" s="76">
        <v>456551606.62</v>
      </c>
      <c r="J32" s="76">
        <v>245</v>
      </c>
      <c r="K32" s="76">
        <v>394438751.55</v>
      </c>
      <c r="L32" s="76">
        <v>651100645.6500001</v>
      </c>
      <c r="M32" s="95">
        <f t="shared" si="5"/>
        <v>111.19674767889327</v>
      </c>
      <c r="N32" s="95">
        <f t="shared" si="2"/>
        <v>98.02925665882312</v>
      </c>
      <c r="O32" s="95">
        <f t="shared" si="2"/>
        <v>174.92885673019563</v>
      </c>
      <c r="P32" s="95">
        <f t="shared" si="3"/>
        <v>74.60351025586804</v>
      </c>
      <c r="Q32" s="19"/>
    </row>
    <row r="33" spans="1:17" s="20" customFormat="1" ht="23.25">
      <c r="A33" s="93" t="s">
        <v>28</v>
      </c>
      <c r="B33" s="76">
        <f>SUM(B34:B38)</f>
        <v>618412890</v>
      </c>
      <c r="C33" s="76">
        <f aca="true" t="shared" si="8" ref="C33:L33">SUM(C34:C38)</f>
        <v>30544</v>
      </c>
      <c r="D33" s="76">
        <f t="shared" si="8"/>
        <v>606044632.2</v>
      </c>
      <c r="E33" s="76">
        <f>SUM(E34:E38)</f>
        <v>688768418.4</v>
      </c>
      <c r="F33" s="76">
        <f t="shared" si="8"/>
        <v>640334905.6</v>
      </c>
      <c r="G33" s="76">
        <f t="shared" si="8"/>
        <v>726</v>
      </c>
      <c r="H33" s="76">
        <f t="shared" si="8"/>
        <v>22953</v>
      </c>
      <c r="I33" s="76">
        <f t="shared" si="8"/>
        <v>640334905.6</v>
      </c>
      <c r="J33" s="76">
        <f t="shared" si="8"/>
        <v>727</v>
      </c>
      <c r="K33" s="76">
        <f t="shared" si="8"/>
        <v>707946788.13</v>
      </c>
      <c r="L33" s="76">
        <f t="shared" si="8"/>
        <v>937380188.88</v>
      </c>
      <c r="M33" s="95">
        <f t="shared" si="5"/>
        <v>103.54488335454974</v>
      </c>
      <c r="N33" s="95">
        <f t="shared" si="2"/>
        <v>116.81429890074027</v>
      </c>
      <c r="O33" s="95">
        <f t="shared" si="2"/>
        <v>136.09511758066984</v>
      </c>
      <c r="P33" s="95">
        <f t="shared" si="3"/>
        <v>75.14732844421162</v>
      </c>
      <c r="Q33" s="19"/>
    </row>
    <row r="34" spans="1:17" s="20" customFormat="1" ht="23.25">
      <c r="A34" s="93" t="s">
        <v>29</v>
      </c>
      <c r="B34" s="76">
        <v>124715500</v>
      </c>
      <c r="C34" s="76">
        <v>629</v>
      </c>
      <c r="D34" s="87">
        <v>122221190</v>
      </c>
      <c r="E34" s="76">
        <v>129862879.1</v>
      </c>
      <c r="F34" s="87">
        <v>93747000</v>
      </c>
      <c r="G34" s="76">
        <v>117</v>
      </c>
      <c r="H34" s="76">
        <v>1635</v>
      </c>
      <c r="I34" s="76">
        <v>93747000</v>
      </c>
      <c r="J34" s="76">
        <v>117</v>
      </c>
      <c r="K34" s="76">
        <v>108015965.07000001</v>
      </c>
      <c r="L34" s="76">
        <v>73865674.28</v>
      </c>
      <c r="M34" s="95">
        <f t="shared" si="5"/>
        <v>75.16868392461242</v>
      </c>
      <c r="N34" s="95">
        <f t="shared" si="2"/>
        <v>88.37744508133166</v>
      </c>
      <c r="O34" s="95">
        <f t="shared" si="2"/>
        <v>56.87974484465285</v>
      </c>
      <c r="P34" s="95">
        <f t="shared" si="3"/>
        <v>259.9364069952305</v>
      </c>
      <c r="Q34" s="19"/>
    </row>
    <row r="35" spans="1:17" s="20" customFormat="1" ht="23.25">
      <c r="A35" s="93" t="s">
        <v>49</v>
      </c>
      <c r="B35" s="76">
        <v>59856000</v>
      </c>
      <c r="C35" s="76">
        <v>5418</v>
      </c>
      <c r="D35" s="87">
        <v>58658880</v>
      </c>
      <c r="E35" s="76">
        <v>135088349.18</v>
      </c>
      <c r="F35" s="87">
        <v>166641465</v>
      </c>
      <c r="G35" s="76">
        <v>163</v>
      </c>
      <c r="H35" s="76">
        <v>7725</v>
      </c>
      <c r="I35" s="76">
        <v>166641465</v>
      </c>
      <c r="J35" s="76">
        <v>163</v>
      </c>
      <c r="K35" s="76">
        <v>166272416.41</v>
      </c>
      <c r="L35" s="76">
        <v>256715201.15999997</v>
      </c>
      <c r="M35" s="95">
        <f t="shared" si="5"/>
        <v>278.40394446672013</v>
      </c>
      <c r="N35" s="95">
        <f t="shared" si="2"/>
        <v>283.45651401799694</v>
      </c>
      <c r="O35" s="95">
        <f t="shared" si="2"/>
        <v>190.03504204343847</v>
      </c>
      <c r="P35" s="95">
        <f t="shared" si="3"/>
        <v>142.58028792912515</v>
      </c>
      <c r="Q35" s="19"/>
    </row>
    <row r="36" spans="1:17" s="20" customFormat="1" ht="23.25">
      <c r="A36" s="93" t="s">
        <v>32</v>
      </c>
      <c r="B36" s="76">
        <v>160878390</v>
      </c>
      <c r="C36" s="76">
        <v>3986</v>
      </c>
      <c r="D36" s="87">
        <v>157660822.2</v>
      </c>
      <c r="E36" s="76">
        <v>147562822.53</v>
      </c>
      <c r="F36" s="87">
        <v>127807189</v>
      </c>
      <c r="G36" s="76">
        <v>225</v>
      </c>
      <c r="H36" s="76">
        <v>3007</v>
      </c>
      <c r="I36" s="76">
        <v>127807189</v>
      </c>
      <c r="J36" s="76">
        <v>225</v>
      </c>
      <c r="K36" s="76">
        <v>123362484.39</v>
      </c>
      <c r="L36" s="76">
        <v>139376499.87</v>
      </c>
      <c r="M36" s="95">
        <f t="shared" si="5"/>
        <v>79.44335407633058</v>
      </c>
      <c r="N36" s="95">
        <f t="shared" si="2"/>
        <v>78.24549096509786</v>
      </c>
      <c r="O36" s="95">
        <f t="shared" si="2"/>
        <v>94.45231358438153</v>
      </c>
      <c r="P36" s="95">
        <f t="shared" si="3"/>
        <v>75.43903662819869</v>
      </c>
      <c r="Q36" s="19"/>
    </row>
    <row r="37" spans="1:17" s="20" customFormat="1" ht="23.25">
      <c r="A37" s="93" t="s">
        <v>87</v>
      </c>
      <c r="B37" s="76">
        <v>203498000</v>
      </c>
      <c r="C37" s="76">
        <v>17264</v>
      </c>
      <c r="D37" s="87">
        <v>199428040</v>
      </c>
      <c r="E37" s="76">
        <v>231430160.76</v>
      </c>
      <c r="F37" s="87">
        <v>163151509.60000002</v>
      </c>
      <c r="G37" s="76">
        <v>105</v>
      </c>
      <c r="H37" s="76">
        <v>6450</v>
      </c>
      <c r="I37" s="76">
        <v>163151509.60000002</v>
      </c>
      <c r="J37" s="76">
        <v>106</v>
      </c>
      <c r="K37" s="76">
        <v>214047559.11</v>
      </c>
      <c r="L37" s="76">
        <v>381689404.69</v>
      </c>
      <c r="M37" s="95">
        <f t="shared" si="5"/>
        <v>80.17351993631388</v>
      </c>
      <c r="N37" s="95">
        <f t="shared" si="2"/>
        <v>107.33072395937904</v>
      </c>
      <c r="O37" s="95">
        <f t="shared" si="2"/>
        <v>164.92638791614692</v>
      </c>
      <c r="P37" s="95">
        <f t="shared" si="3"/>
        <v>37.36098239110287</v>
      </c>
      <c r="Q37" s="19"/>
    </row>
    <row r="38" spans="1:17" s="20" customFormat="1" ht="23.25">
      <c r="A38" s="93" t="s">
        <v>30</v>
      </c>
      <c r="B38" s="76">
        <v>69465000</v>
      </c>
      <c r="C38" s="76">
        <v>3247</v>
      </c>
      <c r="D38" s="87">
        <v>68075700</v>
      </c>
      <c r="E38" s="76">
        <v>44824206.83</v>
      </c>
      <c r="F38" s="87">
        <v>88987742</v>
      </c>
      <c r="G38" s="76">
        <v>116</v>
      </c>
      <c r="H38" s="76">
        <v>4136</v>
      </c>
      <c r="I38" s="76">
        <v>88987742</v>
      </c>
      <c r="J38" s="76">
        <v>116</v>
      </c>
      <c r="K38" s="76">
        <v>96248363.15</v>
      </c>
      <c r="L38" s="76">
        <v>85733408.88</v>
      </c>
      <c r="M38" s="95">
        <f t="shared" si="5"/>
        <v>128.10442956884762</v>
      </c>
      <c r="N38" s="95">
        <f>K38/D42*100</f>
        <v>66.64273635210694</v>
      </c>
      <c r="O38" s="95">
        <f>L38/E38*100</f>
        <v>191.26586936641618</v>
      </c>
      <c r="P38" s="95">
        <f t="shared" si="3"/>
        <v>127.37911918694181</v>
      </c>
      <c r="Q38" s="19"/>
    </row>
    <row r="39" spans="1:17" s="20" customFormat="1" ht="23.25">
      <c r="A39" s="93" t="s">
        <v>47</v>
      </c>
      <c r="B39" s="76">
        <f>SUM(B40:B44)</f>
        <v>838170723</v>
      </c>
      <c r="C39" s="76">
        <f aca="true" t="shared" si="9" ref="C39:L39">SUM(C40:C44)</f>
        <v>50521</v>
      </c>
      <c r="D39" s="76">
        <f t="shared" si="9"/>
        <v>821407308.54</v>
      </c>
      <c r="E39" s="76">
        <f>SUM(E40:E44)</f>
        <v>934509806.6199999</v>
      </c>
      <c r="F39" s="76">
        <f t="shared" si="9"/>
        <v>1172432825.1799998</v>
      </c>
      <c r="G39" s="76">
        <f t="shared" si="9"/>
        <v>727</v>
      </c>
      <c r="H39" s="76">
        <f t="shared" si="9"/>
        <v>36763</v>
      </c>
      <c r="I39" s="76">
        <f t="shared" si="9"/>
        <v>1172432825.1799998</v>
      </c>
      <c r="J39" s="76">
        <f t="shared" si="9"/>
        <v>727</v>
      </c>
      <c r="K39" s="76">
        <f t="shared" si="9"/>
        <v>1198139393.5</v>
      </c>
      <c r="L39" s="76">
        <f t="shared" si="9"/>
        <v>1326806438.1499999</v>
      </c>
      <c r="M39" s="95">
        <f t="shared" si="5"/>
        <v>139.87995440637692</v>
      </c>
      <c r="N39" s="95">
        <f>K39/D39*100</f>
        <v>145.8642236370672</v>
      </c>
      <c r="O39" s="95">
        <f>L39/E39*100</f>
        <v>141.97886728967413</v>
      </c>
      <c r="P39" s="95">
        <f t="shared" si="3"/>
        <v>72.7677599414105</v>
      </c>
      <c r="Q39" s="19"/>
    </row>
    <row r="40" spans="1:17" s="20" customFormat="1" ht="23.25">
      <c r="A40" s="93" t="s">
        <v>8</v>
      </c>
      <c r="B40" s="76">
        <v>239915400</v>
      </c>
      <c r="C40" s="76">
        <v>5169</v>
      </c>
      <c r="D40" s="87">
        <v>235117092</v>
      </c>
      <c r="E40" s="76">
        <v>225904103.73999998</v>
      </c>
      <c r="F40" s="87">
        <v>509199722.15999997</v>
      </c>
      <c r="G40" s="76">
        <v>159</v>
      </c>
      <c r="H40" s="76">
        <v>3319</v>
      </c>
      <c r="I40" s="76">
        <v>509199722.15999997</v>
      </c>
      <c r="J40" s="76">
        <v>159</v>
      </c>
      <c r="K40" s="76">
        <v>488994016.31</v>
      </c>
      <c r="L40" s="76">
        <v>522321895.54999995</v>
      </c>
      <c r="M40" s="95">
        <f t="shared" si="5"/>
        <v>212.24136598150847</v>
      </c>
      <c r="N40" s="95">
        <f>K40/D40*100</f>
        <v>207.97893175286464</v>
      </c>
      <c r="O40" s="95">
        <f>L40/E40*100</f>
        <v>231.21399164627675</v>
      </c>
      <c r="P40" s="95">
        <f t="shared" si="3"/>
        <v>64.20971174308376</v>
      </c>
      <c r="Q40" s="19"/>
    </row>
    <row r="41" spans="1:17" s="20" customFormat="1" ht="23.25">
      <c r="A41" s="93" t="s">
        <v>23</v>
      </c>
      <c r="B41" s="76">
        <v>94300000</v>
      </c>
      <c r="C41" s="76">
        <v>10750</v>
      </c>
      <c r="D41" s="87">
        <v>92414000</v>
      </c>
      <c r="E41" s="76">
        <v>121831334.00999999</v>
      </c>
      <c r="F41" s="87">
        <v>95193068</v>
      </c>
      <c r="G41" s="76">
        <v>76</v>
      </c>
      <c r="H41" s="76">
        <v>3217</v>
      </c>
      <c r="I41" s="76">
        <v>95193068</v>
      </c>
      <c r="J41" s="76">
        <v>76</v>
      </c>
      <c r="K41" s="76">
        <v>94236620.09</v>
      </c>
      <c r="L41" s="76">
        <v>268761933.40999997</v>
      </c>
      <c r="M41" s="95">
        <f t="shared" si="5"/>
        <v>100.94704984093319</v>
      </c>
      <c r="N41" s="95">
        <f>K41/D41*100</f>
        <v>101.97223374164088</v>
      </c>
      <c r="O41" s="95">
        <f>L41/E41*100</f>
        <v>220.6016503011777</v>
      </c>
      <c r="P41" s="95">
        <f t="shared" si="3"/>
        <v>29.92558139534884</v>
      </c>
      <c r="Q41" s="19"/>
    </row>
    <row r="42" spans="1:17" s="20" customFormat="1" ht="23.25">
      <c r="A42" s="93" t="s">
        <v>63</v>
      </c>
      <c r="B42" s="76">
        <v>147371823</v>
      </c>
      <c r="C42" s="76">
        <v>6218</v>
      </c>
      <c r="D42" s="87">
        <v>144424386.54</v>
      </c>
      <c r="E42" s="76">
        <v>96689044.16</v>
      </c>
      <c r="F42" s="87">
        <v>114672485</v>
      </c>
      <c r="G42" s="76">
        <v>149</v>
      </c>
      <c r="H42" s="76">
        <v>5231</v>
      </c>
      <c r="I42" s="76">
        <v>114672485</v>
      </c>
      <c r="J42" s="76">
        <v>149</v>
      </c>
      <c r="K42" s="76">
        <v>110743243.72</v>
      </c>
      <c r="L42" s="76">
        <v>75899880.78</v>
      </c>
      <c r="M42" s="95">
        <f t="shared" si="5"/>
        <v>77.81167570954184</v>
      </c>
      <c r="N42" s="95">
        <f aca="true" t="shared" si="10" ref="N42:O44">K42/D42*100</f>
        <v>76.67904733618404</v>
      </c>
      <c r="O42" s="95">
        <f t="shared" si="10"/>
        <v>78.4989462243537</v>
      </c>
      <c r="P42" s="95">
        <f t="shared" si="3"/>
        <v>84.12672885172081</v>
      </c>
      <c r="Q42" s="19"/>
    </row>
    <row r="43" spans="1:17" s="20" customFormat="1" ht="23.25">
      <c r="A43" s="93" t="s">
        <v>25</v>
      </c>
      <c r="B43" s="76">
        <v>155368500</v>
      </c>
      <c r="C43" s="76">
        <v>7184</v>
      </c>
      <c r="D43" s="87">
        <v>152261130</v>
      </c>
      <c r="E43" s="76">
        <v>138529386.95</v>
      </c>
      <c r="F43" s="87">
        <v>165775620</v>
      </c>
      <c r="G43" s="76">
        <v>107</v>
      </c>
      <c r="H43" s="76">
        <v>3524</v>
      </c>
      <c r="I43" s="76">
        <v>165775620</v>
      </c>
      <c r="J43" s="76">
        <v>107</v>
      </c>
      <c r="K43" s="76">
        <v>184388808</v>
      </c>
      <c r="L43" s="76">
        <v>160788629.49</v>
      </c>
      <c r="M43" s="95">
        <f t="shared" si="5"/>
        <v>106.69834618986474</v>
      </c>
      <c r="N43" s="95">
        <f>K43/D43*100</f>
        <v>121.10038064212449</v>
      </c>
      <c r="O43" s="95">
        <f>L43/E43*100</f>
        <v>116.06824590080235</v>
      </c>
      <c r="P43" s="95">
        <f t="shared" si="3"/>
        <v>49.05345211581292</v>
      </c>
      <c r="Q43" s="19"/>
    </row>
    <row r="44" spans="1:17" s="20" customFormat="1" ht="23.25">
      <c r="A44" s="93" t="s">
        <v>15</v>
      </c>
      <c r="B44" s="76">
        <v>201215000</v>
      </c>
      <c r="C44" s="76">
        <v>21200</v>
      </c>
      <c r="D44" s="87">
        <v>197190700</v>
      </c>
      <c r="E44" s="76">
        <v>351555937.76</v>
      </c>
      <c r="F44" s="87">
        <v>287591930.02</v>
      </c>
      <c r="G44" s="76">
        <v>236</v>
      </c>
      <c r="H44" s="76">
        <v>21472</v>
      </c>
      <c r="I44" s="76">
        <v>287591930.02</v>
      </c>
      <c r="J44" s="76">
        <v>236</v>
      </c>
      <c r="K44" s="76">
        <v>319776705.38</v>
      </c>
      <c r="L44" s="76">
        <v>299034098.92</v>
      </c>
      <c r="M44" s="95">
        <f t="shared" si="5"/>
        <v>142.92767935790073</v>
      </c>
      <c r="N44" s="95">
        <f t="shared" si="10"/>
        <v>162.16622050634234</v>
      </c>
      <c r="O44" s="95">
        <f t="shared" si="10"/>
        <v>85.06017586428719</v>
      </c>
      <c r="P44" s="95">
        <f t="shared" si="3"/>
        <v>101.28301886792453</v>
      </c>
      <c r="Q44" s="19"/>
    </row>
    <row r="45" spans="1:17" ht="23.25">
      <c r="A45" s="90" t="s">
        <v>88</v>
      </c>
      <c r="B45" s="90">
        <f aca="true" t="shared" si="11" ref="B45:L45">+B7+B13+B20+B27+B33+B39</f>
        <v>6569343941</v>
      </c>
      <c r="C45" s="90">
        <f t="shared" si="11"/>
        <v>354961</v>
      </c>
      <c r="D45" s="90">
        <f t="shared" si="11"/>
        <v>6437957062.179999</v>
      </c>
      <c r="E45" s="90">
        <f t="shared" si="11"/>
        <v>5829195967.499999</v>
      </c>
      <c r="F45" s="90">
        <f t="shared" si="11"/>
        <v>7229659732.130001</v>
      </c>
      <c r="G45" s="90">
        <f t="shared" si="11"/>
        <v>5882</v>
      </c>
      <c r="H45" s="90">
        <f t="shared" si="11"/>
        <v>249404</v>
      </c>
      <c r="I45" s="90">
        <f t="shared" si="11"/>
        <v>7229659732.130001</v>
      </c>
      <c r="J45" s="90">
        <f t="shared" si="11"/>
        <v>5883</v>
      </c>
      <c r="K45" s="90">
        <f t="shared" si="11"/>
        <v>7200862515.969999</v>
      </c>
      <c r="L45" s="90">
        <f t="shared" si="11"/>
        <v>7179679869.56</v>
      </c>
      <c r="M45" s="95">
        <f t="shared" si="5"/>
        <v>110.051472370154</v>
      </c>
      <c r="N45" s="95">
        <f>K45/D45*100</f>
        <v>111.85011714774728</v>
      </c>
      <c r="O45" s="95">
        <f>L45/E45*100</f>
        <v>123.16758451061634</v>
      </c>
      <c r="P45" s="95">
        <f t="shared" si="3"/>
        <v>70.26236685156961</v>
      </c>
      <c r="Q45" s="22"/>
    </row>
    <row r="46" spans="1:16" ht="23.25" customHeight="1" hidden="1">
      <c r="A46" s="93" t="s">
        <v>89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90">
        <v>0</v>
      </c>
      <c r="N46" s="90">
        <v>0</v>
      </c>
      <c r="O46" s="90">
        <v>0</v>
      </c>
      <c r="P46" s="90">
        <v>0</v>
      </c>
    </row>
    <row r="47" spans="1:16" ht="23.25" customHeight="1" hidden="1">
      <c r="A47" s="93" t="s">
        <v>90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90">
        <v>0</v>
      </c>
      <c r="N47" s="90">
        <v>0</v>
      </c>
      <c r="O47" s="90">
        <v>0</v>
      </c>
      <c r="P47" s="90">
        <v>0</v>
      </c>
    </row>
    <row r="48" spans="1:16" ht="23.25" customHeight="1" hidden="1">
      <c r="A48" s="93" t="s">
        <v>91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90">
        <v>0</v>
      </c>
      <c r="N48" s="90">
        <v>0</v>
      </c>
      <c r="O48" s="90">
        <v>0</v>
      </c>
      <c r="P48" s="90">
        <v>0</v>
      </c>
    </row>
    <row r="49" spans="1:16" ht="23.25" customHeight="1" hidden="1">
      <c r="A49" s="93" t="s">
        <v>92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90">
        <v>0</v>
      </c>
      <c r="N49" s="90">
        <v>0</v>
      </c>
      <c r="O49" s="90">
        <v>0</v>
      </c>
      <c r="P49" s="90">
        <v>0</v>
      </c>
    </row>
    <row r="50" spans="1:16" ht="23.25" customHeight="1" hidden="1">
      <c r="A50" s="93" t="s">
        <v>88</v>
      </c>
      <c r="B50" s="90">
        <f>+B45</f>
        <v>6569343941</v>
      </c>
      <c r="C50" s="90">
        <f aca="true" t="shared" si="12" ref="C50:L50">+C45</f>
        <v>354961</v>
      </c>
      <c r="D50" s="90">
        <f t="shared" si="12"/>
        <v>6437957062.179999</v>
      </c>
      <c r="E50" s="90">
        <f t="shared" si="12"/>
        <v>5829195967.499999</v>
      </c>
      <c r="F50" s="90">
        <f t="shared" si="12"/>
        <v>7229659732.130001</v>
      </c>
      <c r="G50" s="90">
        <f t="shared" si="12"/>
        <v>5882</v>
      </c>
      <c r="H50" s="90">
        <f t="shared" si="12"/>
        <v>249404</v>
      </c>
      <c r="I50" s="90">
        <f t="shared" si="12"/>
        <v>7229659732.130001</v>
      </c>
      <c r="J50" s="90">
        <f t="shared" si="12"/>
        <v>5883</v>
      </c>
      <c r="K50" s="90">
        <f t="shared" si="12"/>
        <v>7200862515.969999</v>
      </c>
      <c r="L50" s="90">
        <f t="shared" si="12"/>
        <v>7179679869.56</v>
      </c>
      <c r="M50" s="95">
        <f>+M45</f>
        <v>110.051472370154</v>
      </c>
      <c r="N50" s="95">
        <f>+N45</f>
        <v>111.85011714774728</v>
      </c>
      <c r="O50" s="95">
        <f>+O45</f>
        <v>123.16758451061634</v>
      </c>
      <c r="P50" s="95">
        <f>+P45</f>
        <v>70.26236685156961</v>
      </c>
    </row>
    <row r="51" spans="1:16" ht="23.25" customHeight="1" hidden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23.25" customHeight="1" hidden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23.2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23.25">
      <c r="A54" s="72"/>
      <c r="B54" s="76">
        <v>6569343941</v>
      </c>
      <c r="C54" s="76">
        <v>354961</v>
      </c>
      <c r="D54" s="76">
        <v>6437957062.179999</v>
      </c>
      <c r="E54" s="76">
        <v>5829195967.499999</v>
      </c>
      <c r="F54" s="72"/>
      <c r="G54" s="76">
        <v>5882</v>
      </c>
      <c r="H54" s="76">
        <v>249404</v>
      </c>
      <c r="I54" s="76">
        <v>7229659732.13</v>
      </c>
      <c r="J54" s="76">
        <v>5883</v>
      </c>
      <c r="K54" s="76">
        <v>7200862515.969999</v>
      </c>
      <c r="L54" s="76">
        <v>7179679869.56</v>
      </c>
      <c r="M54" s="72"/>
      <c r="N54" s="72"/>
      <c r="O54" s="72"/>
      <c r="P54" s="72"/>
    </row>
    <row r="55" spans="1:16" s="31" customFormat="1" ht="23.25">
      <c r="A55" s="79"/>
      <c r="B55" s="76"/>
      <c r="C55" s="76"/>
      <c r="D55" s="76"/>
      <c r="E55" s="7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1:16" s="31" customFormat="1" ht="23.25">
      <c r="A56" s="79"/>
      <c r="B56" s="76"/>
      <c r="C56" s="76"/>
      <c r="D56" s="76"/>
      <c r="E56" s="7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5" s="31" customFormat="1" ht="23.25">
      <c r="B57" s="21"/>
      <c r="C57" s="21"/>
      <c r="D57" s="21"/>
      <c r="E57" s="21"/>
    </row>
    <row r="58" spans="2:5" ht="23.25">
      <c r="B58" s="21"/>
      <c r="C58" s="21"/>
      <c r="D58" s="21"/>
      <c r="E58" s="21"/>
    </row>
    <row r="59" spans="2:5" ht="23.25">
      <c r="B59" s="21"/>
      <c r="C59" s="21"/>
      <c r="D59" s="21"/>
      <c r="E59" s="21"/>
    </row>
    <row r="60" spans="2:5" ht="23.25">
      <c r="B60" s="21"/>
      <c r="C60" s="21"/>
      <c r="D60" s="21"/>
      <c r="E60" s="2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8" r:id="rId1"/>
  <headerFooter alignWithMargins="0">
    <oddFooter>&amp;LPalaneación Estratégica -  Sección de Estadística.</oddFooter>
  </headerFooter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5" zoomScaleNormal="75" zoomScalePageLayoutView="0" workbookViewId="0" topLeftCell="A1">
      <selection activeCell="F2" sqref="F2"/>
    </sheetView>
  </sheetViews>
  <sheetFormatPr defaultColWidth="11.421875" defaultRowHeight="12.75"/>
  <cols>
    <col min="1" max="1" width="32.421875" style="5" customWidth="1"/>
    <col min="2" max="2" width="12.421875" style="12" customWidth="1"/>
    <col min="3" max="3" width="16.7109375" style="12" customWidth="1"/>
    <col min="4" max="4" width="16.00390625" style="12" customWidth="1"/>
    <col min="5" max="5" width="14.57421875" style="12" customWidth="1"/>
    <col min="6" max="6" width="19.57421875" style="12" customWidth="1"/>
    <col min="7" max="7" width="19.421875" style="12" bestFit="1" customWidth="1"/>
    <col min="8" max="8" width="20.140625" style="12" bestFit="1" customWidth="1"/>
    <col min="9" max="9" width="11.8515625" style="12" bestFit="1" customWidth="1"/>
    <col min="10" max="10" width="12.7109375" style="12" bestFit="1" customWidth="1"/>
    <col min="11" max="11" width="12.8515625" style="12" bestFit="1" customWidth="1"/>
    <col min="12" max="12" width="12.28125" style="37" bestFit="1" customWidth="1"/>
    <col min="13" max="13" width="12.140625" style="12" bestFit="1" customWidth="1"/>
    <col min="14" max="14" width="20.00390625" style="5" bestFit="1" customWidth="1"/>
    <col min="15" max="15" width="14.8515625" style="5" hidden="1" customWidth="1"/>
    <col min="16" max="18" width="0" style="5" hidden="1" customWidth="1"/>
    <col min="19" max="16384" width="11.421875" style="5" customWidth="1"/>
  </cols>
  <sheetData>
    <row r="1" spans="1:13" ht="26.25" customHeigh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4" customHeight="1">
      <c r="A2" s="82" t="s">
        <v>165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 t="s">
        <v>0</v>
      </c>
      <c r="L3" s="75"/>
      <c r="M3" s="74"/>
    </row>
    <row r="4" spans="1:13" ht="15.75" customHeight="1">
      <c r="A4" s="74" t="s">
        <v>51</v>
      </c>
      <c r="B4" s="82" t="s">
        <v>0</v>
      </c>
      <c r="C4" s="82"/>
      <c r="D4" s="82" t="s">
        <v>0</v>
      </c>
      <c r="E4" s="82"/>
      <c r="F4" s="74" t="s">
        <v>0</v>
      </c>
      <c r="G4" s="74"/>
      <c r="H4" s="74" t="s">
        <v>0</v>
      </c>
      <c r="I4" s="74"/>
      <c r="J4" s="74" t="s">
        <v>0</v>
      </c>
      <c r="K4" s="74"/>
      <c r="L4" s="75" t="s">
        <v>0</v>
      </c>
      <c r="M4" s="74"/>
    </row>
    <row r="5" spans="1:15" ht="15.75" customHeight="1">
      <c r="A5" s="74" t="s">
        <v>37</v>
      </c>
      <c r="B5" s="82" t="s">
        <v>94</v>
      </c>
      <c r="C5" s="82"/>
      <c r="D5" s="82" t="s">
        <v>95</v>
      </c>
      <c r="E5" s="82"/>
      <c r="F5" s="82" t="s">
        <v>96</v>
      </c>
      <c r="G5" s="82"/>
      <c r="H5" s="82" t="s">
        <v>95</v>
      </c>
      <c r="I5" s="82"/>
      <c r="J5" s="82" t="s">
        <v>97</v>
      </c>
      <c r="K5" s="82"/>
      <c r="L5" s="82" t="s">
        <v>95</v>
      </c>
      <c r="M5" s="82"/>
      <c r="O5" s="6" t="s">
        <v>98</v>
      </c>
    </row>
    <row r="6" spans="1:15" ht="16.5" customHeight="1">
      <c r="A6" s="74" t="s">
        <v>44</v>
      </c>
      <c r="B6" s="74">
        <v>2023</v>
      </c>
      <c r="C6" s="74">
        <v>2024</v>
      </c>
      <c r="D6" s="74" t="s">
        <v>99</v>
      </c>
      <c r="E6" s="74" t="s">
        <v>100</v>
      </c>
      <c r="F6" s="74">
        <v>2023</v>
      </c>
      <c r="G6" s="74">
        <v>2024</v>
      </c>
      <c r="H6" s="74" t="s">
        <v>99</v>
      </c>
      <c r="I6" s="74" t="s">
        <v>100</v>
      </c>
      <c r="J6" s="74">
        <v>2023</v>
      </c>
      <c r="K6" s="74">
        <v>2024</v>
      </c>
      <c r="L6" s="75" t="s">
        <v>99</v>
      </c>
      <c r="M6" s="74" t="s">
        <v>100</v>
      </c>
      <c r="N6" s="5" t="s">
        <v>0</v>
      </c>
      <c r="O6" s="6"/>
    </row>
    <row r="7" spans="1:15" ht="21" customHeight="1">
      <c r="A7" s="76" t="s">
        <v>1</v>
      </c>
      <c r="B7" s="83">
        <f>SUM(B8:B12)</f>
        <v>1504</v>
      </c>
      <c r="C7" s="83">
        <f>SUM(C8:C12)</f>
        <v>808</v>
      </c>
      <c r="D7" s="84">
        <f>+C7-B7</f>
        <v>-696</v>
      </c>
      <c r="E7" s="77">
        <f aca="true" t="shared" si="0" ref="E7:E44">D7/B7*100</f>
        <v>-46.27659574468085</v>
      </c>
      <c r="F7" s="83">
        <f>SUM(F8:F12)</f>
        <v>1666587593</v>
      </c>
      <c r="G7" s="83">
        <f>SUM(G8:G12)</f>
        <v>1304432772.8899999</v>
      </c>
      <c r="H7" s="85">
        <f aca="true" t="shared" si="1" ref="H7:H44">G7-F7</f>
        <v>-362154820.11000013</v>
      </c>
      <c r="I7" s="86">
        <f>H7/F7*100</f>
        <v>-21.730320184256893</v>
      </c>
      <c r="J7" s="83">
        <f>SUM(J8:J12)</f>
        <v>41497</v>
      </c>
      <c r="K7" s="83">
        <f>SUM(K8:K12)</f>
        <v>16077</v>
      </c>
      <c r="L7" s="85">
        <f aca="true" t="shared" si="2" ref="L7:L44">K7-J7</f>
        <v>-25420</v>
      </c>
      <c r="M7" s="86">
        <f aca="true" t="shared" si="3" ref="M7:M44">L7/J7*100</f>
        <v>-61.25744029688893</v>
      </c>
      <c r="N7" s="24" t="s">
        <v>0</v>
      </c>
      <c r="O7" s="6" t="s">
        <v>0</v>
      </c>
    </row>
    <row r="8" spans="1:16" ht="18" customHeight="1">
      <c r="A8" s="76" t="s">
        <v>2</v>
      </c>
      <c r="B8" s="76">
        <v>262</v>
      </c>
      <c r="C8" s="76">
        <v>321</v>
      </c>
      <c r="D8" s="77">
        <f aca="true" t="shared" si="4" ref="D8:D44">C8-B8</f>
        <v>59</v>
      </c>
      <c r="E8" s="77">
        <f t="shared" si="0"/>
        <v>22.519083969465647</v>
      </c>
      <c r="F8" s="76">
        <v>572808441.5</v>
      </c>
      <c r="G8" s="76">
        <v>685867497.89</v>
      </c>
      <c r="H8" s="75">
        <f t="shared" si="1"/>
        <v>113059056.38999999</v>
      </c>
      <c r="I8" s="78">
        <f aca="true" t="shared" si="5" ref="I8:I44">H8/F8*100</f>
        <v>19.737672876107567</v>
      </c>
      <c r="J8" s="76">
        <v>579</v>
      </c>
      <c r="K8" s="76">
        <v>569</v>
      </c>
      <c r="L8" s="75">
        <f t="shared" si="2"/>
        <v>-10</v>
      </c>
      <c r="M8" s="78">
        <f t="shared" si="3"/>
        <v>-1.7271157167530224</v>
      </c>
      <c r="N8" s="14"/>
      <c r="O8" s="6" t="s">
        <v>0</v>
      </c>
      <c r="P8" s="6" t="s">
        <v>0</v>
      </c>
    </row>
    <row r="9" spans="1:16" ht="18" customHeight="1">
      <c r="A9" s="76" t="s">
        <v>48</v>
      </c>
      <c r="B9" s="76">
        <v>367</v>
      </c>
      <c r="C9" s="76">
        <v>87</v>
      </c>
      <c r="D9" s="77">
        <f t="shared" si="4"/>
        <v>-280</v>
      </c>
      <c r="E9" s="77">
        <f t="shared" si="0"/>
        <v>-76.29427792915531</v>
      </c>
      <c r="F9" s="76">
        <v>157692536</v>
      </c>
      <c r="G9" s="76">
        <v>84751000</v>
      </c>
      <c r="H9" s="75">
        <f t="shared" si="1"/>
        <v>-72941536</v>
      </c>
      <c r="I9" s="78">
        <f t="shared" si="5"/>
        <v>-46.255541226123725</v>
      </c>
      <c r="J9" s="76">
        <v>14160</v>
      </c>
      <c r="K9" s="76">
        <v>1227</v>
      </c>
      <c r="L9" s="75">
        <f t="shared" si="2"/>
        <v>-12933</v>
      </c>
      <c r="M9" s="78">
        <f t="shared" si="3"/>
        <v>-91.33474576271186</v>
      </c>
      <c r="N9" s="14"/>
      <c r="O9" s="6" t="s">
        <v>0</v>
      </c>
      <c r="P9" s="6"/>
    </row>
    <row r="10" spans="1:16" ht="18" customHeight="1">
      <c r="A10" s="76" t="s">
        <v>5</v>
      </c>
      <c r="B10" s="76">
        <v>131</v>
      </c>
      <c r="C10" s="76">
        <v>82</v>
      </c>
      <c r="D10" s="77">
        <f t="shared" si="4"/>
        <v>-49</v>
      </c>
      <c r="E10" s="77">
        <f t="shared" si="0"/>
        <v>-37.404580152671755</v>
      </c>
      <c r="F10" s="76">
        <v>225182200</v>
      </c>
      <c r="G10" s="76">
        <v>89842910</v>
      </c>
      <c r="H10" s="75">
        <f t="shared" si="1"/>
        <v>-135339290</v>
      </c>
      <c r="I10" s="78">
        <f t="shared" si="5"/>
        <v>-60.10212618937021</v>
      </c>
      <c r="J10" s="76">
        <v>3990</v>
      </c>
      <c r="K10" s="76">
        <v>733</v>
      </c>
      <c r="L10" s="75">
        <f t="shared" si="2"/>
        <v>-3257</v>
      </c>
      <c r="M10" s="78">
        <f t="shared" si="3"/>
        <v>-81.62907268170426</v>
      </c>
      <c r="N10" s="14"/>
      <c r="O10" s="6" t="s">
        <v>0</v>
      </c>
      <c r="P10" s="6"/>
    </row>
    <row r="11" spans="1:16" ht="18" customHeight="1">
      <c r="A11" s="76" t="s">
        <v>4</v>
      </c>
      <c r="B11" s="76">
        <v>389</v>
      </c>
      <c r="C11" s="76">
        <v>103</v>
      </c>
      <c r="D11" s="77">
        <f t="shared" si="4"/>
        <v>-286</v>
      </c>
      <c r="E11" s="77">
        <f t="shared" si="0"/>
        <v>-73.52185089974293</v>
      </c>
      <c r="F11" s="76">
        <v>297810938</v>
      </c>
      <c r="G11" s="76">
        <v>174666865</v>
      </c>
      <c r="H11" s="75">
        <f t="shared" si="1"/>
        <v>-123144073</v>
      </c>
      <c r="I11" s="78">
        <f t="shared" si="5"/>
        <v>-41.349748208375075</v>
      </c>
      <c r="J11" s="76">
        <v>13185</v>
      </c>
      <c r="K11" s="76">
        <v>6156</v>
      </c>
      <c r="L11" s="75">
        <f t="shared" si="2"/>
        <v>-7029</v>
      </c>
      <c r="M11" s="78">
        <f t="shared" si="3"/>
        <v>-53.310580204778155</v>
      </c>
      <c r="N11" s="14"/>
      <c r="O11" s="6"/>
      <c r="P11" s="6"/>
    </row>
    <row r="12" spans="1:16" ht="18" customHeight="1">
      <c r="A12" s="76" t="s">
        <v>3</v>
      </c>
      <c r="B12" s="76">
        <v>355</v>
      </c>
      <c r="C12" s="76">
        <v>215</v>
      </c>
      <c r="D12" s="77">
        <f t="shared" si="4"/>
        <v>-140</v>
      </c>
      <c r="E12" s="77">
        <f t="shared" si="0"/>
        <v>-39.436619718309856</v>
      </c>
      <c r="F12" s="76">
        <v>413093477.5</v>
      </c>
      <c r="G12" s="76">
        <v>269304500</v>
      </c>
      <c r="H12" s="75">
        <f t="shared" si="1"/>
        <v>-143788977.5</v>
      </c>
      <c r="I12" s="78">
        <f t="shared" si="5"/>
        <v>-34.80785471854854</v>
      </c>
      <c r="J12" s="76">
        <v>9583</v>
      </c>
      <c r="K12" s="76">
        <v>7392</v>
      </c>
      <c r="L12" s="75">
        <f t="shared" si="2"/>
        <v>-2191</v>
      </c>
      <c r="M12" s="78">
        <f t="shared" si="3"/>
        <v>-22.863403944485025</v>
      </c>
      <c r="N12" s="14"/>
      <c r="O12" s="6"/>
      <c r="P12" s="6"/>
    </row>
    <row r="13" spans="1:16" ht="18" customHeight="1">
      <c r="A13" s="76" t="s">
        <v>6</v>
      </c>
      <c r="B13" s="83">
        <f>SUM(B14:B19)</f>
        <v>1181</v>
      </c>
      <c r="C13" s="83">
        <f>SUM(C14:C19)</f>
        <v>1316</v>
      </c>
      <c r="D13" s="77">
        <f t="shared" si="4"/>
        <v>135</v>
      </c>
      <c r="E13" s="77">
        <f t="shared" si="0"/>
        <v>11.43099068585944</v>
      </c>
      <c r="F13" s="83">
        <f>SUM(F14:F19)</f>
        <v>1093820579.6399999</v>
      </c>
      <c r="G13" s="83">
        <f>SUM(G14:G19)</f>
        <v>985456771.5</v>
      </c>
      <c r="H13" s="85">
        <f t="shared" si="1"/>
        <v>-108363808.13999987</v>
      </c>
      <c r="I13" s="78">
        <f t="shared" si="5"/>
        <v>-9.906908880400179</v>
      </c>
      <c r="J13" s="83">
        <f>SUM(J14:J19)</f>
        <v>31262</v>
      </c>
      <c r="K13" s="83">
        <f>SUM(K14:K19)</f>
        <v>41699</v>
      </c>
      <c r="L13" s="85">
        <f t="shared" si="2"/>
        <v>10437</v>
      </c>
      <c r="M13" s="78">
        <f t="shared" si="3"/>
        <v>33.38557993730408</v>
      </c>
      <c r="N13" s="14"/>
      <c r="O13" s="6" t="s">
        <v>0</v>
      </c>
      <c r="P13" s="6"/>
    </row>
    <row r="14" spans="1:16" ht="21" customHeight="1">
      <c r="A14" s="76" t="s">
        <v>9</v>
      </c>
      <c r="B14" s="76">
        <v>121</v>
      </c>
      <c r="C14" s="76">
        <v>134</v>
      </c>
      <c r="D14" s="77">
        <f t="shared" si="4"/>
        <v>13</v>
      </c>
      <c r="E14" s="77">
        <f t="shared" si="0"/>
        <v>10.743801652892563</v>
      </c>
      <c r="F14" s="76">
        <v>180840588</v>
      </c>
      <c r="G14" s="76">
        <v>190372537</v>
      </c>
      <c r="H14" s="75">
        <f t="shared" si="1"/>
        <v>9531949</v>
      </c>
      <c r="I14" s="78">
        <f t="shared" si="5"/>
        <v>5.270912412649311</v>
      </c>
      <c r="J14" s="76">
        <v>3789</v>
      </c>
      <c r="K14" s="76">
        <v>5509</v>
      </c>
      <c r="L14" s="75">
        <f t="shared" si="2"/>
        <v>1720</v>
      </c>
      <c r="M14" s="78">
        <f t="shared" si="3"/>
        <v>45.39456320929005</v>
      </c>
      <c r="N14" s="14"/>
      <c r="O14" s="6"/>
      <c r="P14" s="6"/>
    </row>
    <row r="15" spans="1:16" ht="18" customHeight="1">
      <c r="A15" s="76" t="s">
        <v>34</v>
      </c>
      <c r="B15" s="76">
        <v>121</v>
      </c>
      <c r="C15" s="76">
        <v>143</v>
      </c>
      <c r="D15" s="77">
        <f t="shared" si="4"/>
        <v>22</v>
      </c>
      <c r="E15" s="77">
        <f t="shared" si="0"/>
        <v>18.181818181818183</v>
      </c>
      <c r="F15" s="76">
        <v>199940861</v>
      </c>
      <c r="G15" s="76">
        <v>148407541</v>
      </c>
      <c r="H15" s="75">
        <f t="shared" si="1"/>
        <v>-51533320</v>
      </c>
      <c r="I15" s="78">
        <f t="shared" si="5"/>
        <v>-25.77428132611673</v>
      </c>
      <c r="J15" s="76">
        <v>8866</v>
      </c>
      <c r="K15" s="76">
        <v>4586</v>
      </c>
      <c r="L15" s="75">
        <f t="shared" si="2"/>
        <v>-4280</v>
      </c>
      <c r="M15" s="78">
        <f t="shared" si="3"/>
        <v>-48.27430633882247</v>
      </c>
      <c r="N15" s="14"/>
      <c r="O15" s="6" t="s">
        <v>0</v>
      </c>
      <c r="P15" s="6"/>
    </row>
    <row r="16" spans="1:16" ht="18" customHeight="1">
      <c r="A16" s="76" t="s">
        <v>11</v>
      </c>
      <c r="B16" s="76">
        <v>201</v>
      </c>
      <c r="C16" s="76">
        <v>204</v>
      </c>
      <c r="D16" s="77">
        <f t="shared" si="4"/>
        <v>3</v>
      </c>
      <c r="E16" s="77">
        <f t="shared" si="0"/>
        <v>1.4925373134328357</v>
      </c>
      <c r="F16" s="76">
        <v>71773881.85</v>
      </c>
      <c r="G16" s="76">
        <v>88505912.18</v>
      </c>
      <c r="H16" s="75">
        <f t="shared" si="1"/>
        <v>16732030.330000013</v>
      </c>
      <c r="I16" s="78">
        <f t="shared" si="5"/>
        <v>23.3121434966667</v>
      </c>
      <c r="J16" s="76">
        <v>1948</v>
      </c>
      <c r="K16" s="76">
        <v>2277</v>
      </c>
      <c r="L16" s="75">
        <f t="shared" si="2"/>
        <v>329</v>
      </c>
      <c r="M16" s="78">
        <f t="shared" si="3"/>
        <v>16.88911704312115</v>
      </c>
      <c r="N16" s="14"/>
      <c r="O16" s="6" t="s">
        <v>0</v>
      </c>
      <c r="P16" s="6"/>
    </row>
    <row r="17" spans="1:16" ht="21" customHeight="1">
      <c r="A17" s="76" t="s">
        <v>10</v>
      </c>
      <c r="B17" s="76">
        <v>222</v>
      </c>
      <c r="C17" s="76">
        <v>297</v>
      </c>
      <c r="D17" s="77">
        <f t="shared" si="4"/>
        <v>75</v>
      </c>
      <c r="E17" s="77">
        <f t="shared" si="0"/>
        <v>33.78378378378378</v>
      </c>
      <c r="F17" s="76">
        <v>168889306.95</v>
      </c>
      <c r="G17" s="76">
        <v>217771827.1</v>
      </c>
      <c r="H17" s="75">
        <f t="shared" si="1"/>
        <v>48882520.150000006</v>
      </c>
      <c r="I17" s="78">
        <f t="shared" si="5"/>
        <v>28.94352581153748</v>
      </c>
      <c r="J17" s="76">
        <v>7414</v>
      </c>
      <c r="K17" s="76">
        <v>16431</v>
      </c>
      <c r="L17" s="75">
        <f t="shared" si="2"/>
        <v>9017</v>
      </c>
      <c r="M17" s="78">
        <f t="shared" si="3"/>
        <v>121.62125708119773</v>
      </c>
      <c r="N17" s="14"/>
      <c r="O17" s="6" t="s">
        <v>0</v>
      </c>
      <c r="P17" s="6"/>
    </row>
    <row r="18" spans="1:16" ht="18" customHeight="1">
      <c r="A18" s="76" t="s">
        <v>86</v>
      </c>
      <c r="B18" s="76">
        <v>401</v>
      </c>
      <c r="C18" s="76">
        <v>356</v>
      </c>
      <c r="D18" s="77">
        <f t="shared" si="4"/>
        <v>-45</v>
      </c>
      <c r="E18" s="77">
        <f t="shared" si="0"/>
        <v>-11.221945137157107</v>
      </c>
      <c r="F18" s="76">
        <v>397557588.82</v>
      </c>
      <c r="G18" s="76">
        <v>246344859.84</v>
      </c>
      <c r="H18" s="75">
        <f t="shared" si="1"/>
        <v>-151212728.98</v>
      </c>
      <c r="I18" s="78">
        <f t="shared" si="5"/>
        <v>-38.03542762919406</v>
      </c>
      <c r="J18" s="76">
        <v>7959</v>
      </c>
      <c r="K18" s="76">
        <v>11443</v>
      </c>
      <c r="L18" s="75">
        <f t="shared" si="2"/>
        <v>3484</v>
      </c>
      <c r="M18" s="78">
        <f t="shared" si="3"/>
        <v>43.77434351049127</v>
      </c>
      <c r="N18" s="14"/>
      <c r="O18" s="6" t="s">
        <v>0</v>
      </c>
      <c r="P18" s="6"/>
    </row>
    <row r="19" spans="1:16" ht="18" customHeight="1">
      <c r="A19" s="76" t="s">
        <v>12</v>
      </c>
      <c r="B19" s="76">
        <v>115</v>
      </c>
      <c r="C19" s="76">
        <v>182</v>
      </c>
      <c r="D19" s="77">
        <f t="shared" si="4"/>
        <v>67</v>
      </c>
      <c r="E19" s="77">
        <f t="shared" si="0"/>
        <v>58.26086956521739</v>
      </c>
      <c r="F19" s="76">
        <v>74818353.02</v>
      </c>
      <c r="G19" s="76">
        <v>94054094.38000001</v>
      </c>
      <c r="H19" s="75">
        <f t="shared" si="1"/>
        <v>19235741.360000014</v>
      </c>
      <c r="I19" s="78">
        <f t="shared" si="5"/>
        <v>25.709923546242763</v>
      </c>
      <c r="J19" s="76">
        <v>1286</v>
      </c>
      <c r="K19" s="76">
        <v>1453</v>
      </c>
      <c r="L19" s="75">
        <f t="shared" si="2"/>
        <v>167</v>
      </c>
      <c r="M19" s="78">
        <f t="shared" si="3"/>
        <v>12.986003110419908</v>
      </c>
      <c r="N19" s="14"/>
      <c r="O19" s="6" t="s">
        <v>0</v>
      </c>
      <c r="P19" s="6"/>
    </row>
    <row r="20" spans="1:16" ht="18" customHeight="1">
      <c r="A20" s="76" t="s">
        <v>13</v>
      </c>
      <c r="B20" s="83">
        <f>SUM(B21:B26)</f>
        <v>1974</v>
      </c>
      <c r="C20" s="83">
        <f>SUM(C21:C26)</f>
        <v>1177</v>
      </c>
      <c r="D20" s="77">
        <f t="shared" si="4"/>
        <v>-797</v>
      </c>
      <c r="E20" s="77">
        <f t="shared" si="0"/>
        <v>-40.374873353596755</v>
      </c>
      <c r="F20" s="83">
        <f>SUM(F21:F26)</f>
        <v>1550597535.73</v>
      </c>
      <c r="G20" s="83">
        <f>SUM(G21:G26)</f>
        <v>1062875085.8200002</v>
      </c>
      <c r="H20" s="85">
        <f t="shared" si="1"/>
        <v>-487722449.90999985</v>
      </c>
      <c r="I20" s="78">
        <f t="shared" si="5"/>
        <v>-31.453838837708897</v>
      </c>
      <c r="J20" s="83">
        <f>SUM(J21:J26)</f>
        <v>174902</v>
      </c>
      <c r="K20" s="83">
        <f>SUM(K21:K26)</f>
        <v>88555</v>
      </c>
      <c r="L20" s="85">
        <f t="shared" si="2"/>
        <v>-86347</v>
      </c>
      <c r="M20" s="78">
        <f t="shared" si="3"/>
        <v>-49.368789379195206</v>
      </c>
      <c r="N20" s="14"/>
      <c r="O20" s="6"/>
      <c r="P20" s="6"/>
    </row>
    <row r="21" spans="1:16" ht="21" customHeight="1">
      <c r="A21" s="76" t="s">
        <v>19</v>
      </c>
      <c r="B21" s="76">
        <v>679</v>
      </c>
      <c r="C21" s="76">
        <v>309</v>
      </c>
      <c r="D21" s="77">
        <f t="shared" si="4"/>
        <v>-370</v>
      </c>
      <c r="E21" s="77">
        <f t="shared" si="0"/>
        <v>-54.49189985272459</v>
      </c>
      <c r="F21" s="76">
        <v>443764789.26</v>
      </c>
      <c r="G21" s="76">
        <v>305739588</v>
      </c>
      <c r="H21" s="75">
        <f t="shared" si="1"/>
        <v>-138025201.26</v>
      </c>
      <c r="I21" s="78">
        <f t="shared" si="5"/>
        <v>-31.103234100696437</v>
      </c>
      <c r="J21" s="76">
        <v>68479</v>
      </c>
      <c r="K21" s="76">
        <v>22548</v>
      </c>
      <c r="L21" s="75">
        <f t="shared" si="2"/>
        <v>-45931</v>
      </c>
      <c r="M21" s="78">
        <f t="shared" si="3"/>
        <v>-67.07311730603543</v>
      </c>
      <c r="N21" s="14"/>
      <c r="O21" s="6"/>
      <c r="P21" s="6"/>
    </row>
    <row r="22" spans="1:16" ht="18" customHeight="1">
      <c r="A22" s="76" t="s">
        <v>17</v>
      </c>
      <c r="B22" s="76">
        <v>307</v>
      </c>
      <c r="C22" s="76">
        <v>194</v>
      </c>
      <c r="D22" s="77">
        <f t="shared" si="4"/>
        <v>-113</v>
      </c>
      <c r="E22" s="77">
        <f t="shared" si="0"/>
        <v>-36.807817589576544</v>
      </c>
      <c r="F22" s="76">
        <v>227554018.29</v>
      </c>
      <c r="G22" s="76">
        <v>152267225.8</v>
      </c>
      <c r="H22" s="75">
        <f t="shared" si="1"/>
        <v>-75286792.48999998</v>
      </c>
      <c r="I22" s="78">
        <f t="shared" si="5"/>
        <v>-33.085239740329605</v>
      </c>
      <c r="J22" s="76">
        <v>25298</v>
      </c>
      <c r="K22" s="76">
        <v>13676</v>
      </c>
      <c r="L22" s="75">
        <f t="shared" si="2"/>
        <v>-11622</v>
      </c>
      <c r="M22" s="78">
        <f t="shared" si="3"/>
        <v>-45.94039054470709</v>
      </c>
      <c r="N22" s="14"/>
      <c r="O22" s="6"/>
      <c r="P22" s="6"/>
    </row>
    <row r="23" spans="1:16" ht="18" customHeight="1">
      <c r="A23" s="76" t="s">
        <v>18</v>
      </c>
      <c r="B23" s="76">
        <v>223</v>
      </c>
      <c r="C23" s="76">
        <v>139</v>
      </c>
      <c r="D23" s="77">
        <f t="shared" si="4"/>
        <v>-84</v>
      </c>
      <c r="E23" s="77">
        <f t="shared" si="0"/>
        <v>-37.66816143497758</v>
      </c>
      <c r="F23" s="76">
        <v>68225534.05000001</v>
      </c>
      <c r="G23" s="76">
        <v>61034987.61</v>
      </c>
      <c r="H23" s="75">
        <f t="shared" si="1"/>
        <v>-7190546.4400000125</v>
      </c>
      <c r="I23" s="78">
        <f t="shared" si="5"/>
        <v>-10.539377287586085</v>
      </c>
      <c r="J23" s="76">
        <v>5757</v>
      </c>
      <c r="K23" s="76">
        <v>2540</v>
      </c>
      <c r="L23" s="75">
        <f t="shared" si="2"/>
        <v>-3217</v>
      </c>
      <c r="M23" s="78">
        <f t="shared" si="3"/>
        <v>-55.87979850616641</v>
      </c>
      <c r="N23" s="14"/>
      <c r="O23" s="6"/>
      <c r="P23" s="6"/>
    </row>
    <row r="24" spans="1:16" ht="18" customHeight="1">
      <c r="A24" s="76" t="s">
        <v>62</v>
      </c>
      <c r="B24" s="76">
        <v>257</v>
      </c>
      <c r="C24" s="76">
        <v>149</v>
      </c>
      <c r="D24" s="77">
        <f t="shared" si="4"/>
        <v>-108</v>
      </c>
      <c r="E24" s="77">
        <f t="shared" si="0"/>
        <v>-42.023346303501945</v>
      </c>
      <c r="F24" s="76">
        <v>148825569.47</v>
      </c>
      <c r="G24" s="76">
        <v>153632361.99</v>
      </c>
      <c r="H24" s="75">
        <f t="shared" si="1"/>
        <v>4806792.520000011</v>
      </c>
      <c r="I24" s="78">
        <f t="shared" si="5"/>
        <v>3.229816312558411</v>
      </c>
      <c r="J24" s="76">
        <v>12186</v>
      </c>
      <c r="K24" s="76">
        <v>7355</v>
      </c>
      <c r="L24" s="75">
        <f t="shared" si="2"/>
        <v>-4831</v>
      </c>
      <c r="M24" s="78">
        <f t="shared" si="3"/>
        <v>-39.643853602494666</v>
      </c>
      <c r="N24" s="14"/>
      <c r="O24" s="6"/>
      <c r="P24" s="6"/>
    </row>
    <row r="25" spans="1:16" ht="18" customHeight="1">
      <c r="A25" s="76" t="s">
        <v>16</v>
      </c>
      <c r="B25" s="76">
        <v>259</v>
      </c>
      <c r="C25" s="76">
        <v>190</v>
      </c>
      <c r="D25" s="77">
        <f t="shared" si="4"/>
        <v>-69</v>
      </c>
      <c r="E25" s="77">
        <f t="shared" si="0"/>
        <v>-26.640926640926644</v>
      </c>
      <c r="F25" s="76">
        <v>152989643</v>
      </c>
      <c r="G25" s="76">
        <v>124492793</v>
      </c>
      <c r="H25" s="75">
        <f t="shared" si="1"/>
        <v>-28496850</v>
      </c>
      <c r="I25" s="78">
        <f t="shared" si="5"/>
        <v>-18.626653047356935</v>
      </c>
      <c r="J25" s="76">
        <f>((14195+1221)+4107)+3971</f>
        <v>23494</v>
      </c>
      <c r="K25" s="76">
        <v>12574</v>
      </c>
      <c r="L25" s="75">
        <f t="shared" si="2"/>
        <v>-10920</v>
      </c>
      <c r="M25" s="78">
        <f t="shared" si="3"/>
        <v>-46.47995232825402</v>
      </c>
      <c r="N25" s="14"/>
      <c r="O25" s="6"/>
      <c r="P25" s="6"/>
    </row>
    <row r="26" spans="1:16" ht="18" customHeight="1">
      <c r="A26" s="76" t="s">
        <v>14</v>
      </c>
      <c r="B26" s="76">
        <v>249</v>
      </c>
      <c r="C26" s="76">
        <v>196</v>
      </c>
      <c r="D26" s="77">
        <f t="shared" si="4"/>
        <v>-53</v>
      </c>
      <c r="E26" s="77">
        <f t="shared" si="0"/>
        <v>-21.285140562248998</v>
      </c>
      <c r="F26" s="76">
        <v>509237981.66</v>
      </c>
      <c r="G26" s="76">
        <v>265708129.42000002</v>
      </c>
      <c r="H26" s="75">
        <f t="shared" si="1"/>
        <v>-243529852.24</v>
      </c>
      <c r="I26" s="78">
        <f t="shared" si="5"/>
        <v>-47.82240543923061</v>
      </c>
      <c r="J26" s="76">
        <v>39688</v>
      </c>
      <c r="K26" s="76">
        <v>29862</v>
      </c>
      <c r="L26" s="75">
        <f t="shared" si="2"/>
        <v>-9826</v>
      </c>
      <c r="M26" s="78">
        <f t="shared" si="3"/>
        <v>-24.758113283612175</v>
      </c>
      <c r="N26" s="14"/>
      <c r="O26" s="6"/>
      <c r="P26" s="6"/>
    </row>
    <row r="27" spans="1:16" ht="18" customHeight="1">
      <c r="A27" s="76" t="s">
        <v>21</v>
      </c>
      <c r="B27" s="83">
        <f>SUM(B28:B32)</f>
        <v>900</v>
      </c>
      <c r="C27" s="83">
        <f>SUM(C28:C32)</f>
        <v>1128</v>
      </c>
      <c r="D27" s="77">
        <f t="shared" si="4"/>
        <v>228</v>
      </c>
      <c r="E27" s="77">
        <f t="shared" si="0"/>
        <v>25.333333333333336</v>
      </c>
      <c r="F27" s="83">
        <f>SUM(F28:F32)</f>
        <v>1575453821.03</v>
      </c>
      <c r="G27" s="83">
        <f>SUM(G28:G32)</f>
        <v>2064127371.1399999</v>
      </c>
      <c r="H27" s="85">
        <f t="shared" si="1"/>
        <v>488673550.1099999</v>
      </c>
      <c r="I27" s="78">
        <f t="shared" si="5"/>
        <v>31.017954546615336</v>
      </c>
      <c r="J27" s="83">
        <f>SUM(J28:J32)</f>
        <v>34860</v>
      </c>
      <c r="K27" s="83">
        <f>SUM(K28:K32)</f>
        <v>43357</v>
      </c>
      <c r="L27" s="85">
        <f t="shared" si="2"/>
        <v>8497</v>
      </c>
      <c r="M27" s="78">
        <f t="shared" si="3"/>
        <v>24.374641422834195</v>
      </c>
      <c r="N27" s="14"/>
      <c r="O27" s="6"/>
      <c r="P27" s="6"/>
    </row>
    <row r="28" spans="1:16" ht="21" customHeight="1">
      <c r="A28" s="76" t="s">
        <v>27</v>
      </c>
      <c r="B28" s="76">
        <v>144</v>
      </c>
      <c r="C28" s="76">
        <v>146</v>
      </c>
      <c r="D28" s="77">
        <f t="shared" si="4"/>
        <v>2</v>
      </c>
      <c r="E28" s="77">
        <f t="shared" si="0"/>
        <v>1.3888888888888888</v>
      </c>
      <c r="F28" s="76">
        <v>452530057.4</v>
      </c>
      <c r="G28" s="76">
        <v>427612328</v>
      </c>
      <c r="H28" s="75">
        <f t="shared" si="1"/>
        <v>-24917729.399999976</v>
      </c>
      <c r="I28" s="78">
        <f t="shared" si="5"/>
        <v>-5.506314772363225</v>
      </c>
      <c r="J28" s="76">
        <v>4864</v>
      </c>
      <c r="K28" s="76">
        <v>3195</v>
      </c>
      <c r="L28" s="75">
        <f t="shared" si="2"/>
        <v>-1669</v>
      </c>
      <c r="M28" s="78">
        <f t="shared" si="3"/>
        <v>-34.31332236842105</v>
      </c>
      <c r="N28" s="14"/>
      <c r="O28" s="6"/>
      <c r="P28" s="6"/>
    </row>
    <row r="29" spans="1:16" ht="18" customHeight="1">
      <c r="A29" s="76" t="s">
        <v>26</v>
      </c>
      <c r="B29" s="76">
        <v>168</v>
      </c>
      <c r="C29" s="76">
        <v>146</v>
      </c>
      <c r="D29" s="77">
        <f t="shared" si="4"/>
        <v>-22</v>
      </c>
      <c r="E29" s="77">
        <f t="shared" si="0"/>
        <v>-13.095238095238097</v>
      </c>
      <c r="F29" s="76">
        <v>200129704.3</v>
      </c>
      <c r="G29" s="76">
        <v>143430409</v>
      </c>
      <c r="H29" s="75">
        <f t="shared" si="1"/>
        <v>-56699295.30000001</v>
      </c>
      <c r="I29" s="78">
        <f t="shared" si="5"/>
        <v>-28.331274209552713</v>
      </c>
      <c r="J29" s="76">
        <v>2999</v>
      </c>
      <c r="K29" s="76">
        <v>3612</v>
      </c>
      <c r="L29" s="75">
        <f t="shared" si="2"/>
        <v>613</v>
      </c>
      <c r="M29" s="78">
        <f t="shared" si="3"/>
        <v>20.440146715571856</v>
      </c>
      <c r="N29" s="14"/>
      <c r="O29" s="6"/>
      <c r="P29" s="6"/>
    </row>
    <row r="30" spans="1:16" ht="18" customHeight="1">
      <c r="A30" s="76" t="s">
        <v>31</v>
      </c>
      <c r="B30" s="76">
        <v>73</v>
      </c>
      <c r="C30" s="76">
        <v>36</v>
      </c>
      <c r="D30" s="77">
        <f t="shared" si="4"/>
        <v>-37</v>
      </c>
      <c r="E30" s="77">
        <f t="shared" si="0"/>
        <v>-50.68493150684932</v>
      </c>
      <c r="F30" s="76">
        <v>50309715</v>
      </c>
      <c r="G30" s="76">
        <v>18504075</v>
      </c>
      <c r="H30" s="75">
        <f t="shared" si="1"/>
        <v>-31805640</v>
      </c>
      <c r="I30" s="78">
        <f t="shared" si="5"/>
        <v>-63.219678346418775</v>
      </c>
      <c r="J30" s="76">
        <v>2604</v>
      </c>
      <c r="K30" s="76">
        <v>1233</v>
      </c>
      <c r="L30" s="75">
        <f t="shared" si="2"/>
        <v>-1371</v>
      </c>
      <c r="M30" s="78">
        <f t="shared" si="3"/>
        <v>-52.64976958525346</v>
      </c>
      <c r="N30" s="14"/>
      <c r="O30" s="6"/>
      <c r="P30" s="6"/>
    </row>
    <row r="31" spans="1:16" ht="18" customHeight="1">
      <c r="A31" s="76" t="s">
        <v>24</v>
      </c>
      <c r="B31" s="76">
        <v>290</v>
      </c>
      <c r="C31" s="76">
        <v>555</v>
      </c>
      <c r="D31" s="77">
        <f t="shared" si="4"/>
        <v>265</v>
      </c>
      <c r="E31" s="77">
        <f t="shared" si="0"/>
        <v>91.37931034482759</v>
      </c>
      <c r="F31" s="76">
        <v>373466482</v>
      </c>
      <c r="G31" s="76">
        <v>1018028952.52</v>
      </c>
      <c r="H31" s="75">
        <f t="shared" si="1"/>
        <v>644562470.52</v>
      </c>
      <c r="I31" s="78">
        <f t="shared" si="5"/>
        <v>172.589108149202</v>
      </c>
      <c r="J31" s="76">
        <v>4946</v>
      </c>
      <c r="K31" s="76">
        <v>17677</v>
      </c>
      <c r="L31" s="75">
        <f t="shared" si="2"/>
        <v>12731</v>
      </c>
      <c r="M31" s="78">
        <f t="shared" si="3"/>
        <v>257.39991912656694</v>
      </c>
      <c r="N31" s="14"/>
      <c r="O31" s="6"/>
      <c r="P31" s="6"/>
    </row>
    <row r="32" spans="1:16" ht="18" customHeight="1">
      <c r="A32" s="76" t="s">
        <v>22</v>
      </c>
      <c r="B32" s="76">
        <v>225</v>
      </c>
      <c r="C32" s="76">
        <v>245</v>
      </c>
      <c r="D32" s="77">
        <f t="shared" si="4"/>
        <v>20</v>
      </c>
      <c r="E32" s="77">
        <f t="shared" si="0"/>
        <v>8.88888888888889</v>
      </c>
      <c r="F32" s="76">
        <v>499017862.33</v>
      </c>
      <c r="G32" s="76">
        <v>456551606.62</v>
      </c>
      <c r="H32" s="75">
        <f t="shared" si="1"/>
        <v>-42466255.70999998</v>
      </c>
      <c r="I32" s="78">
        <f t="shared" si="5"/>
        <v>-8.509967060441033</v>
      </c>
      <c r="J32" s="76">
        <v>19447</v>
      </c>
      <c r="K32" s="76">
        <v>17640</v>
      </c>
      <c r="L32" s="75">
        <f t="shared" si="2"/>
        <v>-1807</v>
      </c>
      <c r="M32" s="78">
        <f t="shared" si="3"/>
        <v>-9.291921633156786</v>
      </c>
      <c r="N32" s="14"/>
      <c r="O32" s="6"/>
      <c r="P32" s="6"/>
    </row>
    <row r="33" spans="1:16" ht="18" customHeight="1">
      <c r="A33" s="76" t="s">
        <v>28</v>
      </c>
      <c r="B33" s="83">
        <f>SUM(B34:B38)</f>
        <v>768</v>
      </c>
      <c r="C33" s="83">
        <f>SUM(C34:C38)</f>
        <v>726</v>
      </c>
      <c r="D33" s="77">
        <f t="shared" si="4"/>
        <v>-42</v>
      </c>
      <c r="E33" s="77">
        <f t="shared" si="0"/>
        <v>-5.46875</v>
      </c>
      <c r="F33" s="83">
        <f>SUM(F34:F38)</f>
        <v>801123938.03</v>
      </c>
      <c r="G33" s="83">
        <f>SUM(G34:G38)</f>
        <v>640334905.6</v>
      </c>
      <c r="H33" s="85">
        <f t="shared" si="1"/>
        <v>-160789032.42999995</v>
      </c>
      <c r="I33" s="78">
        <f t="shared" si="5"/>
        <v>-20.07043165198477</v>
      </c>
      <c r="J33" s="83">
        <f>SUM(J34:J38)</f>
        <v>26857</v>
      </c>
      <c r="K33" s="83">
        <f>SUM(K34:K38)</f>
        <v>22953</v>
      </c>
      <c r="L33" s="85">
        <f t="shared" si="2"/>
        <v>-3904</v>
      </c>
      <c r="M33" s="78">
        <f t="shared" si="3"/>
        <v>-14.536247533231561</v>
      </c>
      <c r="N33" s="14"/>
      <c r="O33" s="6"/>
      <c r="P33" s="6"/>
    </row>
    <row r="34" spans="1:16" ht="18" customHeight="1">
      <c r="A34" s="76" t="s">
        <v>29</v>
      </c>
      <c r="B34" s="76">
        <v>113</v>
      </c>
      <c r="C34" s="76">
        <v>117</v>
      </c>
      <c r="D34" s="77">
        <f t="shared" si="4"/>
        <v>4</v>
      </c>
      <c r="E34" s="77">
        <f t="shared" si="0"/>
        <v>3.5398230088495577</v>
      </c>
      <c r="F34" s="76">
        <v>99898768.93</v>
      </c>
      <c r="G34" s="76">
        <v>93747000</v>
      </c>
      <c r="H34" s="75">
        <f t="shared" si="1"/>
        <v>-6151768.930000007</v>
      </c>
      <c r="I34" s="78">
        <f t="shared" si="5"/>
        <v>-6.158002742066429</v>
      </c>
      <c r="J34" s="76">
        <v>1195</v>
      </c>
      <c r="K34" s="76">
        <v>1635</v>
      </c>
      <c r="L34" s="75">
        <f t="shared" si="2"/>
        <v>440</v>
      </c>
      <c r="M34" s="78">
        <f t="shared" si="3"/>
        <v>36.82008368200837</v>
      </c>
      <c r="N34" s="14"/>
      <c r="O34" s="6"/>
      <c r="P34" s="6"/>
    </row>
    <row r="35" spans="1:16" ht="21" customHeight="1">
      <c r="A35" s="76" t="s">
        <v>49</v>
      </c>
      <c r="B35" s="76">
        <v>92</v>
      </c>
      <c r="C35" s="76">
        <v>163</v>
      </c>
      <c r="D35" s="77">
        <f t="shared" si="4"/>
        <v>71</v>
      </c>
      <c r="E35" s="77">
        <f t="shared" si="0"/>
        <v>77.17391304347827</v>
      </c>
      <c r="F35" s="76">
        <v>84578642</v>
      </c>
      <c r="G35" s="76">
        <v>166641465</v>
      </c>
      <c r="H35" s="75">
        <f t="shared" si="1"/>
        <v>82062823</v>
      </c>
      <c r="I35" s="78">
        <f t="shared" si="5"/>
        <v>97.02546772978454</v>
      </c>
      <c r="J35" s="76">
        <v>5785</v>
      </c>
      <c r="K35" s="76">
        <v>7725</v>
      </c>
      <c r="L35" s="75">
        <f t="shared" si="2"/>
        <v>1940</v>
      </c>
      <c r="M35" s="78">
        <f t="shared" si="3"/>
        <v>33.53500432152118</v>
      </c>
      <c r="N35" s="14"/>
      <c r="O35" s="6"/>
      <c r="P35" s="6"/>
    </row>
    <row r="36" spans="1:16" ht="18" customHeight="1">
      <c r="A36" s="76" t="s">
        <v>32</v>
      </c>
      <c r="B36" s="76">
        <v>259</v>
      </c>
      <c r="C36" s="76">
        <v>225</v>
      </c>
      <c r="D36" s="77">
        <f t="shared" si="4"/>
        <v>-34</v>
      </c>
      <c r="E36" s="77">
        <f t="shared" si="0"/>
        <v>-13.127413127413126</v>
      </c>
      <c r="F36" s="76">
        <v>134991622</v>
      </c>
      <c r="G36" s="76">
        <v>127807189</v>
      </c>
      <c r="H36" s="75">
        <f t="shared" si="1"/>
        <v>-7184433</v>
      </c>
      <c r="I36" s="78">
        <f t="shared" si="5"/>
        <v>-5.3221325098234615</v>
      </c>
      <c r="J36" s="76">
        <v>3528</v>
      </c>
      <c r="K36" s="76">
        <v>3007</v>
      </c>
      <c r="L36" s="75">
        <f t="shared" si="2"/>
        <v>-521</v>
      </c>
      <c r="M36" s="78">
        <f t="shared" si="3"/>
        <v>-14.767573696145126</v>
      </c>
      <c r="N36" s="14"/>
      <c r="O36" s="6"/>
      <c r="P36" s="6"/>
    </row>
    <row r="37" spans="1:16" ht="21" customHeight="1">
      <c r="A37" s="76" t="s">
        <v>87</v>
      </c>
      <c r="B37" s="76">
        <v>176</v>
      </c>
      <c r="C37" s="76">
        <v>105</v>
      </c>
      <c r="D37" s="77">
        <f t="shared" si="4"/>
        <v>-71</v>
      </c>
      <c r="E37" s="77">
        <f t="shared" si="0"/>
        <v>-40.340909090909086</v>
      </c>
      <c r="F37" s="76">
        <v>403255824.1</v>
      </c>
      <c r="G37" s="76">
        <v>163151509.60000002</v>
      </c>
      <c r="H37" s="75">
        <f t="shared" si="1"/>
        <v>-240104314.5</v>
      </c>
      <c r="I37" s="78">
        <f t="shared" si="5"/>
        <v>-59.54143750703984</v>
      </c>
      <c r="J37" s="76">
        <v>12899</v>
      </c>
      <c r="K37" s="76">
        <v>6450</v>
      </c>
      <c r="L37" s="75">
        <f t="shared" si="2"/>
        <v>-6449</v>
      </c>
      <c r="M37" s="78">
        <f t="shared" si="3"/>
        <v>-49.996123730521745</v>
      </c>
      <c r="N37" s="14"/>
      <c r="O37" s="6"/>
      <c r="P37" s="6"/>
    </row>
    <row r="38" spans="1:16" ht="18" customHeight="1">
      <c r="A38" s="76" t="s">
        <v>30</v>
      </c>
      <c r="B38" s="76">
        <v>128</v>
      </c>
      <c r="C38" s="76">
        <v>116</v>
      </c>
      <c r="D38" s="77">
        <f t="shared" si="4"/>
        <v>-12</v>
      </c>
      <c r="E38" s="77">
        <f t="shared" si="0"/>
        <v>-9.375</v>
      </c>
      <c r="F38" s="76">
        <v>78399081</v>
      </c>
      <c r="G38" s="76">
        <v>88987742</v>
      </c>
      <c r="H38" s="75">
        <f t="shared" si="1"/>
        <v>10588661</v>
      </c>
      <c r="I38" s="78">
        <f t="shared" si="5"/>
        <v>13.506103470779204</v>
      </c>
      <c r="J38" s="76">
        <v>3450</v>
      </c>
      <c r="K38" s="76">
        <v>4136</v>
      </c>
      <c r="L38" s="75">
        <f t="shared" si="2"/>
        <v>686</v>
      </c>
      <c r="M38" s="78">
        <f t="shared" si="3"/>
        <v>19.884057971014492</v>
      </c>
      <c r="N38" s="14"/>
      <c r="O38" s="6" t="s">
        <v>0</v>
      </c>
      <c r="P38" s="6"/>
    </row>
    <row r="39" spans="1:16" ht="18" customHeight="1">
      <c r="A39" s="76" t="s">
        <v>47</v>
      </c>
      <c r="B39" s="83">
        <f>SUM(B40:B44)</f>
        <v>707</v>
      </c>
      <c r="C39" s="83">
        <f>SUM(C40:C44)</f>
        <v>727</v>
      </c>
      <c r="D39" s="77">
        <f t="shared" si="4"/>
        <v>20</v>
      </c>
      <c r="E39" s="77">
        <f t="shared" si="0"/>
        <v>2.828854314002829</v>
      </c>
      <c r="F39" s="83">
        <f>SUM(F40:F44)</f>
        <v>838566278.03</v>
      </c>
      <c r="G39" s="83">
        <f>SUM(G40:G44)</f>
        <v>1172432825.1799998</v>
      </c>
      <c r="H39" s="85">
        <f t="shared" si="1"/>
        <v>333866547.14999986</v>
      </c>
      <c r="I39" s="78">
        <f t="shared" si="5"/>
        <v>39.8139724786376</v>
      </c>
      <c r="J39" s="83">
        <f>SUM(J40:J44)</f>
        <v>33998</v>
      </c>
      <c r="K39" s="83">
        <f>SUM(K40:K44)</f>
        <v>36763</v>
      </c>
      <c r="L39" s="85">
        <f t="shared" si="2"/>
        <v>2765</v>
      </c>
      <c r="M39" s="78">
        <f t="shared" si="3"/>
        <v>8.132831343020177</v>
      </c>
      <c r="N39" s="14"/>
      <c r="O39" s="6"/>
      <c r="P39" s="6"/>
    </row>
    <row r="40" spans="1:16" ht="18" customHeight="1">
      <c r="A40" s="76" t="s">
        <v>8</v>
      </c>
      <c r="B40" s="76">
        <v>128</v>
      </c>
      <c r="C40" s="76">
        <v>159</v>
      </c>
      <c r="D40" s="77">
        <f t="shared" si="4"/>
        <v>31</v>
      </c>
      <c r="E40" s="77">
        <f t="shared" si="0"/>
        <v>24.21875</v>
      </c>
      <c r="F40" s="76">
        <v>234648240.37</v>
      </c>
      <c r="G40" s="76">
        <v>509199722.15999997</v>
      </c>
      <c r="H40" s="75">
        <f t="shared" si="1"/>
        <v>274551481.78999996</v>
      </c>
      <c r="I40" s="78">
        <f t="shared" si="5"/>
        <v>117.00555749196305</v>
      </c>
      <c r="J40" s="76">
        <v>3052</v>
      </c>
      <c r="K40" s="76">
        <v>3319</v>
      </c>
      <c r="L40" s="75">
        <f t="shared" si="2"/>
        <v>267</v>
      </c>
      <c r="M40" s="78">
        <f t="shared" si="3"/>
        <v>8.748361730013105</v>
      </c>
      <c r="N40" s="14"/>
      <c r="O40" s="6" t="s">
        <v>0</v>
      </c>
      <c r="P40" s="6"/>
    </row>
    <row r="41" spans="1:16" ht="18" customHeight="1">
      <c r="A41" s="76" t="s">
        <v>23</v>
      </c>
      <c r="B41" s="76">
        <v>135</v>
      </c>
      <c r="C41" s="76">
        <v>76</v>
      </c>
      <c r="D41" s="77">
        <f t="shared" si="4"/>
        <v>-59</v>
      </c>
      <c r="E41" s="77">
        <f t="shared" si="0"/>
        <v>-43.7037037037037</v>
      </c>
      <c r="F41" s="76">
        <v>120143112.95</v>
      </c>
      <c r="G41" s="76">
        <v>95193068</v>
      </c>
      <c r="H41" s="75">
        <f t="shared" si="1"/>
        <v>-24950044.950000003</v>
      </c>
      <c r="I41" s="78">
        <f t="shared" si="5"/>
        <v>-20.766937311157797</v>
      </c>
      <c r="J41" s="76">
        <v>3754</v>
      </c>
      <c r="K41" s="76">
        <v>3217</v>
      </c>
      <c r="L41" s="75">
        <f t="shared" si="2"/>
        <v>-537</v>
      </c>
      <c r="M41" s="78">
        <f t="shared" si="3"/>
        <v>-14.304741608950453</v>
      </c>
      <c r="N41" s="14"/>
      <c r="O41" s="6"/>
      <c r="P41" s="6"/>
    </row>
    <row r="42" spans="1:16" ht="18" customHeight="1">
      <c r="A42" s="76" t="s">
        <v>63</v>
      </c>
      <c r="B42" s="76">
        <v>125</v>
      </c>
      <c r="C42" s="76">
        <v>149</v>
      </c>
      <c r="D42" s="77">
        <f t="shared" si="4"/>
        <v>24</v>
      </c>
      <c r="E42" s="77">
        <f t="shared" si="0"/>
        <v>19.2</v>
      </c>
      <c r="F42" s="76">
        <v>112886455</v>
      </c>
      <c r="G42" s="76">
        <v>114672485</v>
      </c>
      <c r="H42" s="75">
        <f t="shared" si="1"/>
        <v>1786030</v>
      </c>
      <c r="I42" s="78">
        <f t="shared" si="5"/>
        <v>1.582147300134458</v>
      </c>
      <c r="J42" s="76">
        <v>3409</v>
      </c>
      <c r="K42" s="76">
        <v>5231</v>
      </c>
      <c r="L42" s="75">
        <f t="shared" si="2"/>
        <v>1822</v>
      </c>
      <c r="M42" s="78">
        <f t="shared" si="3"/>
        <v>53.4467585802288</v>
      </c>
      <c r="N42" s="14"/>
      <c r="O42" s="6"/>
      <c r="P42" s="6"/>
    </row>
    <row r="43" spans="1:16" ht="21" customHeight="1">
      <c r="A43" s="76" t="s">
        <v>25</v>
      </c>
      <c r="B43" s="76">
        <v>86</v>
      </c>
      <c r="C43" s="76">
        <v>107</v>
      </c>
      <c r="D43" s="77">
        <f t="shared" si="4"/>
        <v>21</v>
      </c>
      <c r="E43" s="77">
        <f t="shared" si="0"/>
        <v>24.418604651162788</v>
      </c>
      <c r="F43" s="76">
        <v>149812912</v>
      </c>
      <c r="G43" s="76">
        <v>165775620</v>
      </c>
      <c r="H43" s="75">
        <f t="shared" si="1"/>
        <v>15962708</v>
      </c>
      <c r="I43" s="78">
        <f t="shared" si="5"/>
        <v>10.655094936009254</v>
      </c>
      <c r="J43" s="76">
        <v>4891</v>
      </c>
      <c r="K43" s="76">
        <v>3524</v>
      </c>
      <c r="L43" s="75">
        <f t="shared" si="2"/>
        <v>-1367</v>
      </c>
      <c r="M43" s="78">
        <f t="shared" si="3"/>
        <v>-27.949294622776527</v>
      </c>
      <c r="N43" s="14"/>
      <c r="O43" s="6"/>
      <c r="P43" s="6"/>
    </row>
    <row r="44" spans="1:16" ht="18" customHeight="1">
      <c r="A44" s="76" t="s">
        <v>15</v>
      </c>
      <c r="B44" s="76">
        <v>233</v>
      </c>
      <c r="C44" s="76">
        <v>236</v>
      </c>
      <c r="D44" s="77">
        <f t="shared" si="4"/>
        <v>3</v>
      </c>
      <c r="E44" s="77">
        <f t="shared" si="0"/>
        <v>1.2875536480686696</v>
      </c>
      <c r="F44" s="76">
        <v>221075557.71</v>
      </c>
      <c r="G44" s="76">
        <v>287591930.02</v>
      </c>
      <c r="H44" s="75">
        <f t="shared" si="1"/>
        <v>66516372.30999997</v>
      </c>
      <c r="I44" s="78">
        <f t="shared" si="5"/>
        <v>30.087619363717298</v>
      </c>
      <c r="J44" s="76">
        <v>18892</v>
      </c>
      <c r="K44" s="76">
        <v>21472</v>
      </c>
      <c r="L44" s="75">
        <f t="shared" si="2"/>
        <v>2580</v>
      </c>
      <c r="M44" s="78">
        <f t="shared" si="3"/>
        <v>13.656574211306374</v>
      </c>
      <c r="N44" s="14"/>
      <c r="O44" s="6"/>
      <c r="P44" s="6"/>
    </row>
    <row r="45" spans="1:16" ht="24" customHeight="1">
      <c r="A45" s="87" t="s">
        <v>88</v>
      </c>
      <c r="B45" s="87">
        <f>+B7+B13+B20+B27+B33+B39</f>
        <v>7034</v>
      </c>
      <c r="C45" s="87">
        <f>+C7+C13+C20+C27+C33+C39</f>
        <v>5882</v>
      </c>
      <c r="D45" s="88">
        <f>C45-B45</f>
        <v>-1152</v>
      </c>
      <c r="E45" s="77">
        <f>D45/B45*100</f>
        <v>-16.37759454080182</v>
      </c>
      <c r="F45" s="87">
        <f>+F7+F13+F20+F27+F33+F39</f>
        <v>7526149745.459999</v>
      </c>
      <c r="G45" s="87">
        <f>+G7+G13+G20+G27+G33+G39</f>
        <v>7229659732.130001</v>
      </c>
      <c r="H45" s="89">
        <f>G45-F45</f>
        <v>-296490013.329998</v>
      </c>
      <c r="I45" s="86">
        <f>H45/F45*100</f>
        <v>-3.939464711140643</v>
      </c>
      <c r="J45" s="87">
        <f>+J7+J13+J20+J27+J33+J39</f>
        <v>343376</v>
      </c>
      <c r="K45" s="87">
        <f>+K7+K13+K20+K27+K33+K39</f>
        <v>249404</v>
      </c>
      <c r="L45" s="89">
        <f>K45-J45</f>
        <v>-93972</v>
      </c>
      <c r="M45" s="86">
        <f>L45/J45*100</f>
        <v>-27.36708447882205</v>
      </c>
      <c r="N45" s="14"/>
      <c r="O45" s="6"/>
      <c r="P45" s="6"/>
    </row>
    <row r="46" spans="1:15" ht="18" customHeight="1">
      <c r="A46" s="71"/>
      <c r="B46" s="72"/>
      <c r="C46" s="79"/>
      <c r="D46" s="72"/>
      <c r="E46" s="72"/>
      <c r="F46" s="72"/>
      <c r="G46" s="79"/>
      <c r="H46" s="72"/>
      <c r="I46" s="72"/>
      <c r="J46" s="72"/>
      <c r="K46" s="80"/>
      <c r="L46" s="81"/>
      <c r="M46" s="72"/>
      <c r="O46" s="6"/>
    </row>
    <row r="47" spans="1:15" ht="16.5" customHeight="1">
      <c r="A47" s="72"/>
      <c r="B47" s="90"/>
      <c r="C47" s="79"/>
      <c r="D47" s="72"/>
      <c r="E47" s="72"/>
      <c r="F47" s="79"/>
      <c r="G47" s="79"/>
      <c r="H47" s="72"/>
      <c r="I47" s="72"/>
      <c r="J47" s="90"/>
      <c r="K47" s="90"/>
      <c r="L47" s="81"/>
      <c r="M47" s="72"/>
      <c r="O47" s="6"/>
    </row>
    <row r="48" spans="2:15" ht="18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26"/>
      <c r="O48" s="6"/>
    </row>
    <row r="49" spans="2:15" ht="18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O49" s="6"/>
    </row>
    <row r="50" spans="2:26" ht="18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2:15" ht="18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O51" s="6"/>
    </row>
    <row r="52" spans="2:15" ht="18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O52" s="6"/>
    </row>
    <row r="53" spans="2:15" ht="18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O53" s="6"/>
    </row>
    <row r="54" spans="2:15" ht="18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O54" s="6"/>
    </row>
    <row r="55" spans="2:15" ht="18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O55" s="6"/>
    </row>
    <row r="56" spans="2:15" ht="18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O56" s="6"/>
    </row>
    <row r="57" spans="2:15" ht="18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O57" s="6"/>
    </row>
    <row r="58" spans="2:15" ht="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O58" s="6"/>
    </row>
    <row r="59" ht="15">
      <c r="O59" s="6"/>
    </row>
    <row r="60" ht="15">
      <c r="O60" s="6"/>
    </row>
    <row r="61" ht="15">
      <c r="O61" s="6"/>
    </row>
    <row r="62" ht="15">
      <c r="O62" s="6"/>
    </row>
    <row r="63" ht="15">
      <c r="O63" s="6"/>
    </row>
    <row r="64" ht="15">
      <c r="O64" s="6"/>
    </row>
    <row r="65" ht="15">
      <c r="O65" s="6"/>
    </row>
    <row r="66" ht="15">
      <c r="O66" s="6"/>
    </row>
    <row r="67" ht="15">
      <c r="O67" s="6"/>
    </row>
    <row r="68" ht="15">
      <c r="O68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1"/>
  <headerFooter alignWithMargins="0">
    <oddFooter>&amp;LPlaneación Estratégica - Sección de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70" zoomScaleNormal="70" zoomScalePageLayoutView="0" workbookViewId="0" topLeftCell="A1">
      <selection activeCell="E1" sqref="E1"/>
    </sheetView>
  </sheetViews>
  <sheetFormatPr defaultColWidth="11.421875" defaultRowHeight="12.75"/>
  <cols>
    <col min="1" max="1" width="29.57421875" style="5" customWidth="1"/>
    <col min="2" max="2" width="20.140625" style="5" bestFit="1" customWidth="1"/>
    <col min="3" max="3" width="22.8515625" style="5" bestFit="1" customWidth="1"/>
    <col min="4" max="4" width="19.8515625" style="5" bestFit="1" customWidth="1"/>
    <col min="5" max="5" width="17.57421875" style="5" bestFit="1" customWidth="1"/>
    <col min="6" max="6" width="19.28125" style="5" bestFit="1" customWidth="1"/>
    <col min="7" max="7" width="20.7109375" style="5" bestFit="1" customWidth="1"/>
    <col min="8" max="8" width="21.140625" style="5" bestFit="1" customWidth="1"/>
    <col min="9" max="9" width="14.57421875" style="5" bestFit="1" customWidth="1"/>
    <col min="10" max="10" width="14.8515625" style="5" bestFit="1" customWidth="1"/>
    <col min="11" max="11" width="5.140625" style="5" customWidth="1"/>
    <col min="12" max="12" width="4.421875" style="5" customWidth="1"/>
    <col min="13" max="13" width="11.421875" style="5" customWidth="1"/>
    <col min="14" max="16384" width="11.421875" style="5" customWidth="1"/>
  </cols>
  <sheetData>
    <row r="1" spans="1:9" s="28" customFormat="1" ht="25.5">
      <c r="A1" s="82" t="s">
        <v>101</v>
      </c>
      <c r="B1" s="82"/>
      <c r="C1" s="82"/>
      <c r="D1" s="82"/>
      <c r="E1" s="82"/>
      <c r="F1" s="82"/>
      <c r="G1" s="82"/>
      <c r="H1" s="82"/>
      <c r="I1" s="82"/>
    </row>
    <row r="2" spans="1:9" s="28" customFormat="1" ht="25.5">
      <c r="A2" s="82" t="str">
        <f>+'Comparativo Formalizaciones'!A2</f>
        <v>Enero - Marzo 2023-2024</v>
      </c>
      <c r="B2" s="82"/>
      <c r="C2" s="82"/>
      <c r="D2" s="82"/>
      <c r="E2" s="82"/>
      <c r="F2" s="82"/>
      <c r="G2" s="82"/>
      <c r="H2" s="82"/>
      <c r="I2" s="82"/>
    </row>
    <row r="3" spans="1:9" s="28" customFormat="1" ht="25.5">
      <c r="A3" s="82" t="s">
        <v>73</v>
      </c>
      <c r="B3" s="82"/>
      <c r="C3" s="82"/>
      <c r="D3" s="82"/>
      <c r="E3" s="82"/>
      <c r="F3" s="82"/>
      <c r="G3" s="82"/>
      <c r="H3" s="82"/>
      <c r="I3" s="82"/>
    </row>
    <row r="4" spans="1:9" ht="16.5" customHeight="1">
      <c r="A4" s="74"/>
      <c r="B4" s="74"/>
      <c r="C4" s="74"/>
      <c r="D4" s="74"/>
      <c r="E4" s="74"/>
      <c r="F4" s="74"/>
      <c r="G4" s="74"/>
      <c r="H4" s="74"/>
      <c r="I4" s="74"/>
    </row>
    <row r="5" spans="1:9" ht="18.75">
      <c r="A5" s="74" t="s">
        <v>51</v>
      </c>
      <c r="B5" s="82" t="s">
        <v>0</v>
      </c>
      <c r="C5" s="82"/>
      <c r="D5" s="74" t="s">
        <v>0</v>
      </c>
      <c r="E5" s="74"/>
      <c r="F5" s="74" t="s">
        <v>0</v>
      </c>
      <c r="G5" s="74"/>
      <c r="H5" s="74" t="s">
        <v>0</v>
      </c>
      <c r="I5" s="74"/>
    </row>
    <row r="6" spans="1:11" ht="16.5" customHeight="1">
      <c r="A6" s="74" t="s">
        <v>37</v>
      </c>
      <c r="B6" s="82" t="s">
        <v>53</v>
      </c>
      <c r="C6" s="82"/>
      <c r="D6" s="82" t="s">
        <v>95</v>
      </c>
      <c r="E6" s="82"/>
      <c r="F6" s="82" t="s">
        <v>54</v>
      </c>
      <c r="G6" s="82"/>
      <c r="H6" s="82" t="s">
        <v>95</v>
      </c>
      <c r="I6" s="82"/>
      <c r="K6" s="29"/>
    </row>
    <row r="7" spans="1:9" ht="18.75">
      <c r="A7" s="74" t="s">
        <v>44</v>
      </c>
      <c r="B7" s="74">
        <v>2023</v>
      </c>
      <c r="C7" s="74">
        <v>2024</v>
      </c>
      <c r="D7" s="74" t="s">
        <v>99</v>
      </c>
      <c r="E7" s="74" t="s">
        <v>100</v>
      </c>
      <c r="F7" s="74">
        <v>2023</v>
      </c>
      <c r="G7" s="74">
        <v>2024</v>
      </c>
      <c r="H7" s="74" t="s">
        <v>99</v>
      </c>
      <c r="I7" s="74" t="s">
        <v>100</v>
      </c>
    </row>
    <row r="8" spans="1:10" ht="18.75">
      <c r="A8" s="76" t="s">
        <v>1</v>
      </c>
      <c r="B8" s="98">
        <f>SUM(B9:B13)</f>
        <v>2028171094.03</v>
      </c>
      <c r="C8" s="98">
        <f>SUM(C9:C13)</f>
        <v>1259517435.48</v>
      </c>
      <c r="D8" s="96">
        <f>C8-B8</f>
        <v>-768653658.55</v>
      </c>
      <c r="E8" s="78">
        <f aca="true" t="shared" si="0" ref="E8:E45">D8/B8*100</f>
        <v>-37.89885679825345</v>
      </c>
      <c r="F8" s="98">
        <f>SUM(F9:F13)</f>
        <v>1092097415.8600001</v>
      </c>
      <c r="G8" s="98">
        <f>SUM(G9:G13)</f>
        <v>1340478881.23</v>
      </c>
      <c r="H8" s="96">
        <f aca="true" t="shared" si="1" ref="H8:H45">G8-F8</f>
        <v>248381465.3699999</v>
      </c>
      <c r="I8" s="97">
        <f aca="true" t="shared" si="2" ref="I8:I45">H8/F8*100</f>
        <v>22.743526517220584</v>
      </c>
      <c r="J8" s="30"/>
    </row>
    <row r="9" spans="1:10" ht="18.75">
      <c r="A9" s="76" t="s">
        <v>2</v>
      </c>
      <c r="B9" s="87">
        <v>587349702.85</v>
      </c>
      <c r="C9" s="76">
        <v>687244300.01</v>
      </c>
      <c r="D9" s="96">
        <f aca="true" t="shared" si="3" ref="D9:D45">C9-B9</f>
        <v>99894597.15999997</v>
      </c>
      <c r="E9" s="78">
        <f t="shared" si="0"/>
        <v>17.007686677167094</v>
      </c>
      <c r="F9" s="87">
        <v>475928481.19</v>
      </c>
      <c r="G9" s="76">
        <v>830110164.11</v>
      </c>
      <c r="H9" s="96">
        <f t="shared" si="1"/>
        <v>354181682.92</v>
      </c>
      <c r="I9" s="97">
        <f t="shared" si="2"/>
        <v>74.41909801960428</v>
      </c>
      <c r="J9" s="30"/>
    </row>
    <row r="10" spans="1:10" ht="18.75">
      <c r="A10" s="76" t="s">
        <v>48</v>
      </c>
      <c r="B10" s="87">
        <v>167635347.85</v>
      </c>
      <c r="C10" s="76">
        <v>64915235.33</v>
      </c>
      <c r="D10" s="96">
        <f t="shared" si="3"/>
        <v>-102720112.52</v>
      </c>
      <c r="E10" s="78">
        <f t="shared" si="0"/>
        <v>-61.2759264901063</v>
      </c>
      <c r="F10" s="87">
        <v>49351062.54</v>
      </c>
      <c r="G10" s="76">
        <v>68900136.72</v>
      </c>
      <c r="H10" s="96">
        <f t="shared" si="1"/>
        <v>19549074.18</v>
      </c>
      <c r="I10" s="97">
        <f t="shared" si="2"/>
        <v>39.61226602599507</v>
      </c>
      <c r="J10" s="30"/>
    </row>
    <row r="11" spans="1:10" ht="18.75">
      <c r="A11" s="76" t="s">
        <v>5</v>
      </c>
      <c r="B11" s="87">
        <v>249454965.01</v>
      </c>
      <c r="C11" s="76">
        <v>80581657.24</v>
      </c>
      <c r="D11" s="96">
        <f t="shared" si="3"/>
        <v>-168873307.76999998</v>
      </c>
      <c r="E11" s="78">
        <f t="shared" si="0"/>
        <v>-67.69691185069429</v>
      </c>
      <c r="F11" s="87">
        <v>99531490.35000001</v>
      </c>
      <c r="G11" s="76">
        <v>127254674.74000001</v>
      </c>
      <c r="H11" s="96">
        <f t="shared" si="1"/>
        <v>27723184.39</v>
      </c>
      <c r="I11" s="97">
        <f t="shared" si="2"/>
        <v>27.853681576064133</v>
      </c>
      <c r="J11" s="30"/>
    </row>
    <row r="12" spans="1:10" ht="18.75">
      <c r="A12" s="76" t="s">
        <v>4</v>
      </c>
      <c r="B12" s="87">
        <v>297209593.31</v>
      </c>
      <c r="C12" s="76">
        <v>114360570.28</v>
      </c>
      <c r="D12" s="96">
        <f t="shared" si="3"/>
        <v>-182849023.03</v>
      </c>
      <c r="E12" s="78">
        <f t="shared" si="0"/>
        <v>-61.521911521638565</v>
      </c>
      <c r="F12" s="87">
        <v>154240624.47</v>
      </c>
      <c r="G12" s="76">
        <v>181577607.9</v>
      </c>
      <c r="H12" s="96">
        <f t="shared" si="1"/>
        <v>27336983.430000007</v>
      </c>
      <c r="I12" s="97">
        <f t="shared" si="2"/>
        <v>17.723594885546568</v>
      </c>
      <c r="J12" s="30"/>
    </row>
    <row r="13" spans="1:10" ht="18.75">
      <c r="A13" s="76" t="s">
        <v>3</v>
      </c>
      <c r="B13" s="87">
        <v>726521485.01</v>
      </c>
      <c r="C13" s="76">
        <v>312415672.62</v>
      </c>
      <c r="D13" s="96">
        <f t="shared" si="3"/>
        <v>-414105812.39</v>
      </c>
      <c r="E13" s="78">
        <f t="shared" si="0"/>
        <v>-56.99842619028674</v>
      </c>
      <c r="F13" s="87">
        <v>313045757.31</v>
      </c>
      <c r="G13" s="76">
        <v>132636297.76</v>
      </c>
      <c r="H13" s="96">
        <f t="shared" si="1"/>
        <v>-180409459.55</v>
      </c>
      <c r="I13" s="97">
        <f t="shared" si="2"/>
        <v>-57.63038001225675</v>
      </c>
      <c r="J13" s="30"/>
    </row>
    <row r="14" spans="1:10" ht="18.75">
      <c r="A14" s="76" t="s">
        <v>6</v>
      </c>
      <c r="B14" s="98">
        <f>SUM(B15:B20)</f>
        <v>1196576050.9799998</v>
      </c>
      <c r="C14" s="98">
        <f>SUM(C15:C20)</f>
        <v>904473775.3900001</v>
      </c>
      <c r="D14" s="96">
        <f t="shared" si="3"/>
        <v>-292102275.5899997</v>
      </c>
      <c r="E14" s="78">
        <f t="shared" si="0"/>
        <v>-24.41150943567414</v>
      </c>
      <c r="F14" s="98">
        <f>SUM(F15:F20)</f>
        <v>789059060.8</v>
      </c>
      <c r="G14" s="98">
        <f>SUM(G15:G20)</f>
        <v>942882301.7600001</v>
      </c>
      <c r="H14" s="96">
        <f t="shared" si="1"/>
        <v>153823240.96000016</v>
      </c>
      <c r="I14" s="97">
        <f t="shared" si="2"/>
        <v>19.49451550610724</v>
      </c>
      <c r="J14" s="30"/>
    </row>
    <row r="15" spans="1:10" ht="18.75">
      <c r="A15" s="76" t="s">
        <v>9</v>
      </c>
      <c r="B15" s="87">
        <v>178809871.9</v>
      </c>
      <c r="C15" s="76">
        <v>189542757.69</v>
      </c>
      <c r="D15" s="96">
        <f t="shared" si="3"/>
        <v>10732885.789999992</v>
      </c>
      <c r="E15" s="78">
        <f t="shared" si="0"/>
        <v>6.002401140358957</v>
      </c>
      <c r="F15" s="87">
        <v>211782828.45</v>
      </c>
      <c r="G15" s="76">
        <v>266208882.56</v>
      </c>
      <c r="H15" s="96">
        <f t="shared" si="1"/>
        <v>54426054.110000014</v>
      </c>
      <c r="I15" s="97">
        <f t="shared" si="2"/>
        <v>25.698992929849133</v>
      </c>
      <c r="J15" s="30"/>
    </row>
    <row r="16" spans="1:10" ht="18.75">
      <c r="A16" s="76" t="s">
        <v>34</v>
      </c>
      <c r="B16" s="87">
        <v>341860311.83000004</v>
      </c>
      <c r="C16" s="76">
        <v>142598299.02</v>
      </c>
      <c r="D16" s="96">
        <f t="shared" si="3"/>
        <v>-199262012.81000003</v>
      </c>
      <c r="E16" s="78">
        <f t="shared" si="0"/>
        <v>-58.28755369213167</v>
      </c>
      <c r="F16" s="87">
        <v>172159300.98</v>
      </c>
      <c r="G16" s="76">
        <v>141019071.55</v>
      </c>
      <c r="H16" s="96">
        <f t="shared" si="1"/>
        <v>-31140229.429999977</v>
      </c>
      <c r="I16" s="97">
        <f>H16/F16*100</f>
        <v>-18.088031987082466</v>
      </c>
      <c r="J16" s="30"/>
    </row>
    <row r="17" spans="1:10" ht="18.75">
      <c r="A17" s="76" t="s">
        <v>11</v>
      </c>
      <c r="B17" s="87">
        <v>69648884.02000001</v>
      </c>
      <c r="C17" s="76">
        <v>80477628.77000001</v>
      </c>
      <c r="D17" s="96">
        <f t="shared" si="3"/>
        <v>10828744.75</v>
      </c>
      <c r="E17" s="78">
        <f t="shared" si="0"/>
        <v>15.547621332870854</v>
      </c>
      <c r="F17" s="87">
        <v>44428496.730000004</v>
      </c>
      <c r="G17" s="76">
        <v>53923707.42</v>
      </c>
      <c r="H17" s="96">
        <f t="shared" si="1"/>
        <v>9495210.689999998</v>
      </c>
      <c r="I17" s="97">
        <f>H17/F17*100</f>
        <v>21.371892791475947</v>
      </c>
      <c r="J17" s="30"/>
    </row>
    <row r="18" spans="1:10" ht="18.75">
      <c r="A18" s="76" t="s">
        <v>10</v>
      </c>
      <c r="B18" s="87">
        <v>142048579.60000002</v>
      </c>
      <c r="C18" s="76">
        <v>171829161.92000002</v>
      </c>
      <c r="D18" s="96">
        <f t="shared" si="3"/>
        <v>29780582.319999993</v>
      </c>
      <c r="E18" s="78">
        <f t="shared" si="0"/>
        <v>20.965068713717702</v>
      </c>
      <c r="F18" s="87">
        <v>55991901.59</v>
      </c>
      <c r="G18" s="76">
        <v>76228251.1</v>
      </c>
      <c r="H18" s="96">
        <f t="shared" si="1"/>
        <v>20236349.50999999</v>
      </c>
      <c r="I18" s="97">
        <f t="shared" si="2"/>
        <v>36.14156500377573</v>
      </c>
      <c r="J18" s="30"/>
    </row>
    <row r="19" spans="1:10" ht="18.75">
      <c r="A19" s="76" t="s">
        <v>86</v>
      </c>
      <c r="B19" s="87">
        <v>394224005.28999996</v>
      </c>
      <c r="C19" s="76">
        <v>226675909.05</v>
      </c>
      <c r="D19" s="96">
        <f t="shared" si="3"/>
        <v>-167548096.23999995</v>
      </c>
      <c r="E19" s="78">
        <f t="shared" si="0"/>
        <v>-42.50073409830734</v>
      </c>
      <c r="F19" s="87">
        <v>258994490.54999998</v>
      </c>
      <c r="G19" s="76">
        <v>326218831.79</v>
      </c>
      <c r="H19" s="96">
        <f t="shared" si="1"/>
        <v>67224341.24000004</v>
      </c>
      <c r="I19" s="97">
        <f t="shared" si="2"/>
        <v>25.95589624213342</v>
      </c>
      <c r="J19" s="30"/>
    </row>
    <row r="20" spans="1:10" ht="18.75">
      <c r="A20" s="76" t="s">
        <v>12</v>
      </c>
      <c r="B20" s="87">
        <v>69984398.34</v>
      </c>
      <c r="C20" s="76">
        <v>93350018.94</v>
      </c>
      <c r="D20" s="96">
        <f t="shared" si="3"/>
        <v>23365620.599999994</v>
      </c>
      <c r="E20" s="78">
        <f t="shared" si="0"/>
        <v>33.38689930073348</v>
      </c>
      <c r="F20" s="87">
        <v>45702042.5</v>
      </c>
      <c r="G20" s="76">
        <v>79283557.34</v>
      </c>
      <c r="H20" s="96">
        <f t="shared" si="1"/>
        <v>33581514.84</v>
      </c>
      <c r="I20" s="97">
        <f t="shared" si="2"/>
        <v>73.47924294630815</v>
      </c>
      <c r="J20" s="30"/>
    </row>
    <row r="21" spans="1:10" ht="18.75">
      <c r="A21" s="76" t="s">
        <v>13</v>
      </c>
      <c r="B21" s="98">
        <f>SUM(B22:B27)</f>
        <v>1616664385.29</v>
      </c>
      <c r="C21" s="98">
        <f>SUM(C22:C27)</f>
        <v>1100433118.82</v>
      </c>
      <c r="D21" s="96">
        <f t="shared" si="3"/>
        <v>-516231266.47</v>
      </c>
      <c r="E21" s="78">
        <f t="shared" si="0"/>
        <v>-31.931875976682544</v>
      </c>
      <c r="F21" s="98">
        <f>SUM(F22:F27)</f>
        <v>947006434.64</v>
      </c>
      <c r="G21" s="98">
        <f>SUM(G22:G27)</f>
        <v>704941973.0999999</v>
      </c>
      <c r="H21" s="96">
        <f t="shared" si="1"/>
        <v>-242064461.54000008</v>
      </c>
      <c r="I21" s="97">
        <f t="shared" si="2"/>
        <v>-25.561015499543018</v>
      </c>
      <c r="J21" s="30"/>
    </row>
    <row r="22" spans="1:10" ht="18.75">
      <c r="A22" s="76" t="s">
        <v>19</v>
      </c>
      <c r="B22" s="87">
        <v>449733517.04999995</v>
      </c>
      <c r="C22" s="76">
        <v>277839170.76</v>
      </c>
      <c r="D22" s="96">
        <f t="shared" si="3"/>
        <v>-171894346.28999996</v>
      </c>
      <c r="E22" s="78">
        <f t="shared" si="0"/>
        <v>-38.221377721084835</v>
      </c>
      <c r="F22" s="87">
        <v>123521817.88999999</v>
      </c>
      <c r="G22" s="76">
        <v>97861041.63</v>
      </c>
      <c r="H22" s="96">
        <f t="shared" si="1"/>
        <v>-25660776.25999999</v>
      </c>
      <c r="I22" s="97">
        <f t="shared" si="2"/>
        <v>-20.774286436467207</v>
      </c>
      <c r="J22" s="30"/>
    </row>
    <row r="23" spans="1:10" ht="18.75">
      <c r="A23" s="76" t="s">
        <v>17</v>
      </c>
      <c r="B23" s="87">
        <v>275414788.45</v>
      </c>
      <c r="C23" s="76">
        <v>208340242.73000002</v>
      </c>
      <c r="D23" s="96">
        <f t="shared" si="3"/>
        <v>-67074545.71999997</v>
      </c>
      <c r="E23" s="78">
        <f t="shared" si="0"/>
        <v>-24.354010217638322</v>
      </c>
      <c r="F23" s="87">
        <v>132383458.63</v>
      </c>
      <c r="G23" s="76">
        <v>86124049.35</v>
      </c>
      <c r="H23" s="96">
        <f t="shared" si="1"/>
        <v>-46259409.28</v>
      </c>
      <c r="I23" s="97">
        <f t="shared" si="2"/>
        <v>-34.94349653553843</v>
      </c>
      <c r="J23" s="30"/>
    </row>
    <row r="24" spans="1:10" ht="18.75">
      <c r="A24" s="76" t="s">
        <v>18</v>
      </c>
      <c r="B24" s="87">
        <v>69573537.5</v>
      </c>
      <c r="C24" s="76">
        <v>60922761.33</v>
      </c>
      <c r="D24" s="96">
        <f t="shared" si="3"/>
        <v>-8650776.170000002</v>
      </c>
      <c r="E24" s="78">
        <f t="shared" si="0"/>
        <v>-12.434003618114145</v>
      </c>
      <c r="F24" s="87">
        <v>36339474.81</v>
      </c>
      <c r="G24" s="76">
        <v>54744833.449999996</v>
      </c>
      <c r="H24" s="96">
        <f t="shared" si="1"/>
        <v>18405358.639999993</v>
      </c>
      <c r="I24" s="97">
        <f t="shared" si="2"/>
        <v>50.648389213746015</v>
      </c>
      <c r="J24" s="30"/>
    </row>
    <row r="25" spans="1:10" ht="18.75">
      <c r="A25" s="76" t="s">
        <v>62</v>
      </c>
      <c r="B25" s="87">
        <v>152220301.53</v>
      </c>
      <c r="C25" s="76">
        <v>138878600.43</v>
      </c>
      <c r="D25" s="96">
        <f t="shared" si="3"/>
        <v>-13341701.099999994</v>
      </c>
      <c r="E25" s="78">
        <f t="shared" si="0"/>
        <v>-8.7647317512182</v>
      </c>
      <c r="F25" s="87">
        <v>70173198.68</v>
      </c>
      <c r="G25" s="76">
        <v>75968171.37</v>
      </c>
      <c r="H25" s="96">
        <f t="shared" si="1"/>
        <v>5794972.689999998</v>
      </c>
      <c r="I25" s="97">
        <f t="shared" si="2"/>
        <v>8.258099671964386</v>
      </c>
      <c r="J25" s="30"/>
    </row>
    <row r="26" spans="1:10" ht="18.75">
      <c r="A26" s="76" t="s">
        <v>16</v>
      </c>
      <c r="B26" s="87">
        <v>157739741.64999998</v>
      </c>
      <c r="C26" s="76">
        <v>141958167.97</v>
      </c>
      <c r="D26" s="96">
        <f t="shared" si="3"/>
        <v>-15781573.679999977</v>
      </c>
      <c r="E26" s="78">
        <f t="shared" si="0"/>
        <v>-10.004817755449887</v>
      </c>
      <c r="F26" s="87">
        <v>80230310.88</v>
      </c>
      <c r="G26" s="76">
        <v>66846256.519999996</v>
      </c>
      <c r="H26" s="96">
        <f t="shared" si="1"/>
        <v>-13384054.36</v>
      </c>
      <c r="I26" s="97">
        <f t="shared" si="2"/>
        <v>-16.682042252108996</v>
      </c>
      <c r="J26" s="30"/>
    </row>
    <row r="27" spans="1:10" ht="18.75">
      <c r="A27" s="76" t="s">
        <v>14</v>
      </c>
      <c r="B27" s="87">
        <v>511982499.11</v>
      </c>
      <c r="C27" s="76">
        <v>272494175.59999996</v>
      </c>
      <c r="D27" s="96">
        <f t="shared" si="3"/>
        <v>-239488323.51000005</v>
      </c>
      <c r="E27" s="78">
        <f t="shared" si="0"/>
        <v>-46.77666207855002</v>
      </c>
      <c r="F27" s="87">
        <v>504358173.75</v>
      </c>
      <c r="G27" s="76">
        <v>323397620.78</v>
      </c>
      <c r="H27" s="96">
        <f t="shared" si="1"/>
        <v>-180960552.97000003</v>
      </c>
      <c r="I27" s="97">
        <f t="shared" si="2"/>
        <v>-35.87937350643562</v>
      </c>
      <c r="J27" s="30"/>
    </row>
    <row r="28" spans="1:10" ht="18.75">
      <c r="A28" s="76" t="s">
        <v>21</v>
      </c>
      <c r="B28" s="98">
        <f>SUM(B29:B33)</f>
        <v>1563160957.77</v>
      </c>
      <c r="C28" s="98">
        <f>SUM(C29:C33)</f>
        <v>2030352004.6499999</v>
      </c>
      <c r="D28" s="96">
        <f t="shared" si="3"/>
        <v>467191046.8799999</v>
      </c>
      <c r="E28" s="78">
        <f t="shared" si="0"/>
        <v>29.887584164492758</v>
      </c>
      <c r="F28" s="98">
        <f>SUM(F29:F33)</f>
        <v>1907971967.75</v>
      </c>
      <c r="G28" s="98">
        <f>SUM(G29:G33)</f>
        <v>1927190086.44</v>
      </c>
      <c r="H28" s="96">
        <f t="shared" si="1"/>
        <v>19218118.690000057</v>
      </c>
      <c r="I28" s="97">
        <f t="shared" si="2"/>
        <v>1.0072537235787205</v>
      </c>
      <c r="J28" s="30"/>
    </row>
    <row r="29" spans="1:10" ht="18.75">
      <c r="A29" s="76" t="s">
        <v>27</v>
      </c>
      <c r="B29" s="87">
        <v>457580195.52</v>
      </c>
      <c r="C29" s="76">
        <v>434990069.16999996</v>
      </c>
      <c r="D29" s="96">
        <f t="shared" si="3"/>
        <v>-22590126.350000024</v>
      </c>
      <c r="E29" s="78">
        <f t="shared" si="0"/>
        <v>-4.936867148353813</v>
      </c>
      <c r="F29" s="87">
        <v>485359907.02</v>
      </c>
      <c r="G29" s="76">
        <v>433248266.24</v>
      </c>
      <c r="H29" s="96">
        <f t="shared" si="1"/>
        <v>-52111640.77999997</v>
      </c>
      <c r="I29" s="97">
        <f t="shared" si="2"/>
        <v>-10.736700750573663</v>
      </c>
      <c r="J29" s="30"/>
    </row>
    <row r="30" spans="1:10" ht="18.75">
      <c r="A30" s="76" t="s">
        <v>26</v>
      </c>
      <c r="B30" s="87">
        <v>215150628.36</v>
      </c>
      <c r="C30" s="76">
        <v>163854340.87</v>
      </c>
      <c r="D30" s="96">
        <f t="shared" si="3"/>
        <v>-51296287.49000001</v>
      </c>
      <c r="E30" s="78">
        <f t="shared" si="0"/>
        <v>-23.84203470889645</v>
      </c>
      <c r="F30" s="87">
        <v>210021333.35999998</v>
      </c>
      <c r="G30" s="76">
        <v>180963601.26999998</v>
      </c>
      <c r="H30" s="96">
        <f t="shared" si="1"/>
        <v>-29057732.090000004</v>
      </c>
      <c r="I30" s="97">
        <f t="shared" si="2"/>
        <v>-13.835609756934458</v>
      </c>
      <c r="J30" s="30"/>
    </row>
    <row r="31" spans="1:10" ht="18.75">
      <c r="A31" s="76" t="s">
        <v>31</v>
      </c>
      <c r="B31" s="87">
        <v>44270971.5</v>
      </c>
      <c r="C31" s="76">
        <v>39824231.42</v>
      </c>
      <c r="D31" s="96">
        <f t="shared" si="3"/>
        <v>-4446740.079999998</v>
      </c>
      <c r="E31" s="78">
        <f t="shared" si="0"/>
        <v>-10.044369773995129</v>
      </c>
      <c r="F31" s="87">
        <v>53698534.129999995</v>
      </c>
      <c r="G31" s="76">
        <v>59495824.61</v>
      </c>
      <c r="H31" s="96">
        <f t="shared" si="1"/>
        <v>5797290.480000004</v>
      </c>
      <c r="I31" s="97">
        <f t="shared" si="2"/>
        <v>10.795993920365149</v>
      </c>
      <c r="J31" s="30"/>
    </row>
    <row r="32" spans="1:10" ht="18.75">
      <c r="A32" s="76" t="s">
        <v>24</v>
      </c>
      <c r="B32" s="87">
        <v>405208348.91999996</v>
      </c>
      <c r="C32" s="76">
        <v>997244611.64</v>
      </c>
      <c r="D32" s="96">
        <f t="shared" si="3"/>
        <v>592036262.72</v>
      </c>
      <c r="E32" s="78">
        <f t="shared" si="0"/>
        <v>146.10662990976166</v>
      </c>
      <c r="F32" s="87">
        <v>233402228.86</v>
      </c>
      <c r="G32" s="76">
        <v>602381748.67</v>
      </c>
      <c r="H32" s="96">
        <f t="shared" si="1"/>
        <v>368979519.80999994</v>
      </c>
      <c r="I32" s="97">
        <f t="shared" si="2"/>
        <v>158.0874019979142</v>
      </c>
      <c r="J32" s="30"/>
    </row>
    <row r="33" spans="1:10" ht="18.75">
      <c r="A33" s="76" t="s">
        <v>22</v>
      </c>
      <c r="B33" s="87">
        <v>440950813.46999997</v>
      </c>
      <c r="C33" s="76">
        <v>394438751.55</v>
      </c>
      <c r="D33" s="96">
        <f t="shared" si="3"/>
        <v>-46512061.91999996</v>
      </c>
      <c r="E33" s="78">
        <f t="shared" si="0"/>
        <v>-10.548129292240075</v>
      </c>
      <c r="F33" s="87">
        <v>925489964.3799999</v>
      </c>
      <c r="G33" s="76">
        <v>651100645.6500001</v>
      </c>
      <c r="H33" s="96">
        <f t="shared" si="1"/>
        <v>-274389318.7299998</v>
      </c>
      <c r="I33" s="97">
        <f t="shared" si="2"/>
        <v>-29.648005844538517</v>
      </c>
      <c r="J33" s="30"/>
    </row>
    <row r="34" spans="1:10" ht="18.75">
      <c r="A34" s="76" t="s">
        <v>28</v>
      </c>
      <c r="B34" s="98">
        <f>SUM(B35:B39)</f>
        <v>809885865.3</v>
      </c>
      <c r="C34" s="98">
        <f>SUM(C35:C39)</f>
        <v>707946788.13</v>
      </c>
      <c r="D34" s="96">
        <f t="shared" si="3"/>
        <v>-101939077.16999996</v>
      </c>
      <c r="E34" s="78">
        <f t="shared" si="0"/>
        <v>-12.586844830566271</v>
      </c>
      <c r="F34" s="98">
        <f>SUM(F35:F39)</f>
        <v>648758366.22</v>
      </c>
      <c r="G34" s="98">
        <f>SUM(G35:G39)</f>
        <v>937380188.88</v>
      </c>
      <c r="H34" s="96">
        <f t="shared" si="1"/>
        <v>288621822.65999997</v>
      </c>
      <c r="I34" s="97">
        <f t="shared" si="2"/>
        <v>44.48833921659603</v>
      </c>
      <c r="J34" s="30"/>
    </row>
    <row r="35" spans="1:10" ht="18.75">
      <c r="A35" s="76" t="s">
        <v>29</v>
      </c>
      <c r="B35" s="87">
        <v>90782926.19</v>
      </c>
      <c r="C35" s="76">
        <v>108015965.07000001</v>
      </c>
      <c r="D35" s="96">
        <f t="shared" si="3"/>
        <v>17233038.88000001</v>
      </c>
      <c r="E35" s="78">
        <f t="shared" si="0"/>
        <v>18.982687167334642</v>
      </c>
      <c r="F35" s="87">
        <v>77653278.75</v>
      </c>
      <c r="G35" s="76">
        <v>73865674.28</v>
      </c>
      <c r="H35" s="96">
        <f t="shared" si="1"/>
        <v>-3787604.469999999</v>
      </c>
      <c r="I35" s="97">
        <f t="shared" si="2"/>
        <v>-4.877584734308464</v>
      </c>
      <c r="J35" s="30"/>
    </row>
    <row r="36" spans="1:10" ht="18.75">
      <c r="A36" s="76" t="s">
        <v>49</v>
      </c>
      <c r="B36" s="87">
        <v>74427501.06</v>
      </c>
      <c r="C36" s="76">
        <v>166272416.41</v>
      </c>
      <c r="D36" s="96">
        <f t="shared" si="3"/>
        <v>91844915.35</v>
      </c>
      <c r="E36" s="78">
        <f t="shared" si="0"/>
        <v>123.40185286613195</v>
      </c>
      <c r="F36" s="87">
        <v>107509517.83</v>
      </c>
      <c r="G36" s="76">
        <v>256715201.15999997</v>
      </c>
      <c r="H36" s="96">
        <f t="shared" si="1"/>
        <v>149205683.32999998</v>
      </c>
      <c r="I36" s="97">
        <f t="shared" si="2"/>
        <v>138.78369686852497</v>
      </c>
      <c r="J36" s="30"/>
    </row>
    <row r="37" spans="1:10" ht="18.75">
      <c r="A37" s="76" t="s">
        <v>32</v>
      </c>
      <c r="B37" s="87">
        <v>131580669</v>
      </c>
      <c r="C37" s="76">
        <v>123362484.39</v>
      </c>
      <c r="D37" s="96">
        <f t="shared" si="3"/>
        <v>-8218184.609999999</v>
      </c>
      <c r="E37" s="78">
        <f t="shared" si="0"/>
        <v>-6.245738581858099</v>
      </c>
      <c r="F37" s="87">
        <v>122332060.77000001</v>
      </c>
      <c r="G37" s="76">
        <v>139376499.87</v>
      </c>
      <c r="H37" s="96">
        <f t="shared" si="1"/>
        <v>17044439.099999994</v>
      </c>
      <c r="I37" s="97">
        <f t="shared" si="2"/>
        <v>13.93292894169888</v>
      </c>
      <c r="J37" s="30"/>
    </row>
    <row r="38" spans="1:10" ht="18.75">
      <c r="A38" s="76" t="s">
        <v>87</v>
      </c>
      <c r="B38" s="87">
        <v>418594248.03</v>
      </c>
      <c r="C38" s="76">
        <v>214047559.11</v>
      </c>
      <c r="D38" s="96">
        <f t="shared" si="3"/>
        <v>-204546688.91999996</v>
      </c>
      <c r="E38" s="78">
        <f t="shared" si="0"/>
        <v>-48.86514563509731</v>
      </c>
      <c r="F38" s="87">
        <v>280981836.79999995</v>
      </c>
      <c r="G38" s="76">
        <v>381689404.69</v>
      </c>
      <c r="H38" s="96">
        <f t="shared" si="1"/>
        <v>100707567.89000005</v>
      </c>
      <c r="I38" s="97">
        <f t="shared" si="2"/>
        <v>35.84130883224408</v>
      </c>
      <c r="J38" s="30"/>
    </row>
    <row r="39" spans="1:10" ht="18.75">
      <c r="A39" s="76" t="s">
        <v>30</v>
      </c>
      <c r="B39" s="87">
        <v>94500521.02</v>
      </c>
      <c r="C39" s="76">
        <v>96248363.15</v>
      </c>
      <c r="D39" s="96">
        <f t="shared" si="3"/>
        <v>1747842.1300000101</v>
      </c>
      <c r="E39" s="78">
        <f t="shared" si="0"/>
        <v>1.8495581941078383</v>
      </c>
      <c r="F39" s="87">
        <v>60281672.07</v>
      </c>
      <c r="G39" s="76">
        <v>85733408.88</v>
      </c>
      <c r="H39" s="96">
        <f t="shared" si="1"/>
        <v>25451736.809999995</v>
      </c>
      <c r="I39" s="97">
        <f t="shared" si="2"/>
        <v>42.2213517575376</v>
      </c>
      <c r="J39" s="30"/>
    </row>
    <row r="40" spans="1:10" ht="18.75">
      <c r="A40" s="76" t="s">
        <v>47</v>
      </c>
      <c r="B40" s="98">
        <f>SUM(B41:B45)</f>
        <v>889772821.69</v>
      </c>
      <c r="C40" s="98">
        <f>SUM(C41:C45)</f>
        <v>1198139393.5</v>
      </c>
      <c r="D40" s="96">
        <f t="shared" si="3"/>
        <v>308366571.80999994</v>
      </c>
      <c r="E40" s="78">
        <f t="shared" si="0"/>
        <v>34.65677578511562</v>
      </c>
      <c r="F40" s="98">
        <f>SUM(F41:F45)</f>
        <v>1090213986.3700001</v>
      </c>
      <c r="G40" s="98">
        <f>SUM(G41:G45)</f>
        <v>1326806438.1499999</v>
      </c>
      <c r="H40" s="96">
        <f t="shared" si="1"/>
        <v>236592451.77999973</v>
      </c>
      <c r="I40" s="97">
        <f t="shared" si="2"/>
        <v>21.701469137060243</v>
      </c>
      <c r="J40" s="30"/>
    </row>
    <row r="41" spans="1:10" ht="18.75">
      <c r="A41" s="76" t="s">
        <v>8</v>
      </c>
      <c r="B41" s="87">
        <v>255221710.47000003</v>
      </c>
      <c r="C41" s="76">
        <v>488994016.31</v>
      </c>
      <c r="D41" s="96">
        <f t="shared" si="3"/>
        <v>233772305.83999997</v>
      </c>
      <c r="E41" s="78">
        <f t="shared" si="0"/>
        <v>91.59577584896668</v>
      </c>
      <c r="F41" s="87">
        <v>229991658.91</v>
      </c>
      <c r="G41" s="76">
        <v>522321895.54999995</v>
      </c>
      <c r="H41" s="96">
        <f t="shared" si="1"/>
        <v>292330236.64</v>
      </c>
      <c r="I41" s="97">
        <f t="shared" si="2"/>
        <v>127.10471241672039</v>
      </c>
      <c r="J41" s="30"/>
    </row>
    <row r="42" spans="1:10" ht="18.75">
      <c r="A42" s="76" t="s">
        <v>23</v>
      </c>
      <c r="B42" s="87">
        <v>126451896.75</v>
      </c>
      <c r="C42" s="76">
        <v>94236620.09</v>
      </c>
      <c r="D42" s="96">
        <f t="shared" si="3"/>
        <v>-32215276.659999996</v>
      </c>
      <c r="E42" s="78">
        <f t="shared" si="0"/>
        <v>-25.476309559587524</v>
      </c>
      <c r="F42" s="87">
        <v>183000376.17000002</v>
      </c>
      <c r="G42" s="76">
        <v>268761933.40999997</v>
      </c>
      <c r="H42" s="96">
        <f t="shared" si="1"/>
        <v>85761557.23999995</v>
      </c>
      <c r="I42" s="97">
        <f t="shared" si="2"/>
        <v>46.86414259625942</v>
      </c>
      <c r="J42" s="30"/>
    </row>
    <row r="43" spans="1:10" ht="18.75">
      <c r="A43" s="76" t="s">
        <v>63</v>
      </c>
      <c r="B43" s="87">
        <v>115441326.63999999</v>
      </c>
      <c r="C43" s="76">
        <v>110743243.72</v>
      </c>
      <c r="D43" s="96">
        <f t="shared" si="3"/>
        <v>-4698082.919999987</v>
      </c>
      <c r="E43" s="78">
        <f t="shared" si="0"/>
        <v>-4.06967163037792</v>
      </c>
      <c r="F43" s="87">
        <v>76134900.97999999</v>
      </c>
      <c r="G43" s="76">
        <v>75899880.78</v>
      </c>
      <c r="H43" s="96">
        <f t="shared" si="1"/>
        <v>-235020.19999998808</v>
      </c>
      <c r="I43" s="97">
        <f t="shared" si="2"/>
        <v>-0.30868917799174117</v>
      </c>
      <c r="J43" s="30"/>
    </row>
    <row r="44" spans="1:10" ht="18.75">
      <c r="A44" s="76" t="s">
        <v>25</v>
      </c>
      <c r="B44" s="87">
        <v>151814877.64</v>
      </c>
      <c r="C44" s="76">
        <v>184388808</v>
      </c>
      <c r="D44" s="96">
        <f t="shared" si="3"/>
        <v>32573930.360000014</v>
      </c>
      <c r="E44" s="78">
        <f t="shared" si="0"/>
        <v>21.45634925006683</v>
      </c>
      <c r="F44" s="87">
        <v>192506418.89</v>
      </c>
      <c r="G44" s="76">
        <v>160788629.49</v>
      </c>
      <c r="H44" s="96">
        <f t="shared" si="1"/>
        <v>-31717789.399999976</v>
      </c>
      <c r="I44" s="97">
        <f t="shared" si="2"/>
        <v>-16.47622431651166</v>
      </c>
      <c r="J44" s="30"/>
    </row>
    <row r="45" spans="1:10" ht="18.75">
      <c r="A45" s="76" t="s">
        <v>15</v>
      </c>
      <c r="B45" s="87">
        <v>240843010.19</v>
      </c>
      <c r="C45" s="76">
        <v>319776705.38</v>
      </c>
      <c r="D45" s="96">
        <f t="shared" si="3"/>
        <v>78933695.19</v>
      </c>
      <c r="E45" s="78">
        <f t="shared" si="0"/>
        <v>32.7739198774046</v>
      </c>
      <c r="F45" s="87">
        <v>408580631.42</v>
      </c>
      <c r="G45" s="76">
        <v>299034098.92</v>
      </c>
      <c r="H45" s="96">
        <f t="shared" si="1"/>
        <v>-109546532.5</v>
      </c>
      <c r="I45" s="97">
        <f t="shared" si="2"/>
        <v>-26.811484460062857</v>
      </c>
      <c r="J45" s="30"/>
    </row>
    <row r="46" spans="1:10" ht="21.75" customHeight="1">
      <c r="A46" s="87" t="s">
        <v>88</v>
      </c>
      <c r="B46" s="76">
        <f>+B8+B14+B21+B28+B34+B40</f>
        <v>8104231175.059999</v>
      </c>
      <c r="C46" s="76">
        <f>+C8+C14+C21+C28+C34+C40</f>
        <v>7200862515.969999</v>
      </c>
      <c r="D46" s="96">
        <f>C46-B46</f>
        <v>-903368659.0900002</v>
      </c>
      <c r="E46" s="78">
        <f>D46/B46*100</f>
        <v>-11.14687673113313</v>
      </c>
      <c r="F46" s="76">
        <f>+F8+F14+F21+F28+F34+F40</f>
        <v>6475107231.64</v>
      </c>
      <c r="G46" s="76">
        <f>+G8+G14+G21+G28+G34+G40</f>
        <v>7179679869.56</v>
      </c>
      <c r="H46" s="96">
        <f>G46-F46</f>
        <v>704572637.9200001</v>
      </c>
      <c r="I46" s="97">
        <f>H46/F46*100</f>
        <v>10.881250498480895</v>
      </c>
      <c r="J46" s="30"/>
    </row>
    <row r="47" spans="1:10" ht="18.75">
      <c r="A47" s="74"/>
      <c r="B47" s="76"/>
      <c r="C47" s="76"/>
      <c r="D47" s="76"/>
      <c r="E47" s="99"/>
      <c r="F47" s="76"/>
      <c r="G47" s="76"/>
      <c r="H47" s="76"/>
      <c r="I47" s="76"/>
      <c r="J47" s="30"/>
    </row>
    <row r="48" spans="1:11" ht="18.75">
      <c r="A48" s="72"/>
      <c r="B48" s="76"/>
      <c r="C48" s="76"/>
      <c r="D48" s="76"/>
      <c r="E48" s="76"/>
      <c r="F48" s="76"/>
      <c r="G48" s="76"/>
      <c r="H48" s="76"/>
      <c r="I48" s="76"/>
      <c r="J48" s="25"/>
      <c r="K48" s="25"/>
    </row>
    <row r="49" spans="1:11" ht="18.75">
      <c r="A49" s="72"/>
      <c r="B49" s="76"/>
      <c r="C49" s="76"/>
      <c r="D49" s="76"/>
      <c r="E49" s="76"/>
      <c r="F49" s="76"/>
      <c r="G49" s="76"/>
      <c r="H49" s="76"/>
      <c r="I49" s="76"/>
      <c r="J49" s="25"/>
      <c r="K49" s="25"/>
    </row>
    <row r="50" spans="2:11" ht="18.75"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2:15" ht="18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O51" s="6"/>
    </row>
    <row r="52" spans="2:15" ht="18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O52" s="6"/>
    </row>
    <row r="53" spans="2:15" ht="18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O53" s="6"/>
    </row>
    <row r="54" spans="2:15" ht="18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O54" s="6"/>
    </row>
    <row r="55" spans="2:15" ht="18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O55" s="6"/>
    </row>
    <row r="56" spans="2:15" ht="18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O56" s="6"/>
    </row>
    <row r="57" spans="2:9" ht="18.75">
      <c r="B57" s="25"/>
      <c r="C57" s="25"/>
      <c r="D57" s="25"/>
      <c r="E57" s="25"/>
      <c r="F57" s="25"/>
      <c r="G57" s="25"/>
      <c r="H57" s="25"/>
      <c r="I57" s="25"/>
    </row>
    <row r="58" spans="2:9" ht="18.75">
      <c r="B58" s="25"/>
      <c r="C58" s="25"/>
      <c r="D58" s="25"/>
      <c r="E58" s="25"/>
      <c r="F58" s="25"/>
      <c r="G58" s="25"/>
      <c r="H58" s="25"/>
      <c r="I58" s="25"/>
    </row>
    <row r="59" spans="2:9" ht="18.75">
      <c r="B59" s="25"/>
      <c r="C59" s="25"/>
      <c r="D59" s="25"/>
      <c r="E59" s="25"/>
      <c r="F59" s="25"/>
      <c r="G59" s="25"/>
      <c r="H59" s="25"/>
      <c r="I59" s="25"/>
    </row>
    <row r="60" spans="2:9" ht="18.75">
      <c r="B60" s="25"/>
      <c r="C60" s="25"/>
      <c r="D60" s="25"/>
      <c r="E60" s="25"/>
      <c r="F60" s="25"/>
      <c r="G60" s="25"/>
      <c r="H60" s="25"/>
      <c r="I60" s="25"/>
    </row>
    <row r="61" spans="2:9" ht="18.75">
      <c r="B61" s="25"/>
      <c r="C61" s="25"/>
      <c r="D61" s="25"/>
      <c r="E61" s="25"/>
      <c r="F61" s="25"/>
      <c r="G61" s="25"/>
      <c r="H61" s="25"/>
      <c r="I61" s="25"/>
    </row>
    <row r="62" spans="2:9" ht="18.75">
      <c r="B62" s="25"/>
      <c r="C62" s="25"/>
      <c r="D62" s="25"/>
      <c r="E62" s="25"/>
      <c r="F62" s="25"/>
      <c r="G62" s="25"/>
      <c r="H62" s="25"/>
      <c r="I62" s="25"/>
    </row>
    <row r="63" spans="2:9" ht="18.75">
      <c r="B63" s="25"/>
      <c r="C63" s="25"/>
      <c r="D63" s="25"/>
      <c r="E63" s="25"/>
      <c r="F63" s="25"/>
      <c r="G63" s="25"/>
      <c r="H63" s="25"/>
      <c r="I63" s="25"/>
    </row>
    <row r="64" spans="2:9" ht="18.75">
      <c r="B64" s="25"/>
      <c r="C64" s="25"/>
      <c r="D64" s="25"/>
      <c r="E64" s="25"/>
      <c r="F64" s="25"/>
      <c r="G64" s="25"/>
      <c r="H64" s="25"/>
      <c r="I64" s="25"/>
    </row>
  </sheetData>
  <sheetProtection/>
  <printOptions horizontalCentered="1"/>
  <pageMargins left="0.25" right="0.25" top="0.54" bottom="0.75" header="0.3" footer="0.3"/>
  <pageSetup horizontalDpi="600" verticalDpi="600" orientation="landscape" scale="60" r:id="rId1"/>
  <headerFooter alignWithMargins="0">
    <oddFooter>&amp;LPlaneación Estratégica-Sección de Estadística.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="55" zoomScaleNormal="55" zoomScaleSheetLayoutView="50" zoomScalePageLayoutView="0" workbookViewId="0" topLeftCell="A1">
      <selection activeCell="M1" sqref="M1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7.7109375" style="1" customWidth="1"/>
    <col min="4" max="4" width="9.8515625" style="1" bestFit="1" customWidth="1"/>
    <col min="5" max="5" width="25.57421875" style="1" customWidth="1"/>
    <col min="6" max="6" width="9.8515625" style="1" bestFit="1" customWidth="1"/>
    <col min="7" max="7" width="24.57421875" style="1" customWidth="1"/>
    <col min="8" max="8" width="9.8515625" style="1" bestFit="1" customWidth="1"/>
    <col min="9" max="9" width="23.8515625" style="1" customWidth="1"/>
    <col min="10" max="10" width="9.8515625" style="1" bestFit="1" customWidth="1"/>
    <col min="11" max="11" width="25.421875" style="1" customWidth="1"/>
    <col min="12" max="12" width="9.8515625" style="1" bestFit="1" customWidth="1"/>
    <col min="13" max="13" width="26.57421875" style="1" customWidth="1"/>
    <col min="14" max="14" width="9.8515625" style="1" bestFit="1" customWidth="1"/>
    <col min="15" max="15" width="26.140625" style="1" customWidth="1"/>
    <col min="16" max="16384" width="20.7109375" style="1" customWidth="1"/>
  </cols>
  <sheetData>
    <row r="1" spans="1:15" ht="23.25">
      <c r="A1" s="68" t="s">
        <v>128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3.25">
      <c r="A2" s="68" t="s">
        <v>164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02"/>
      <c r="O3" s="102"/>
    </row>
    <row r="4" spans="1:15" s="2" customFormat="1" ht="19.5" customHeight="1">
      <c r="A4" s="60" t="s">
        <v>35</v>
      </c>
      <c r="B4" s="60" t="s">
        <v>0</v>
      </c>
      <c r="C4" s="60"/>
      <c r="D4" s="68" t="s">
        <v>36</v>
      </c>
      <c r="E4" s="68"/>
      <c r="F4" s="68"/>
      <c r="G4" s="68"/>
      <c r="H4" s="68"/>
      <c r="I4" s="68"/>
      <c r="J4" s="68"/>
      <c r="K4" s="68"/>
      <c r="L4" s="60" t="s">
        <v>0</v>
      </c>
      <c r="M4" s="60"/>
      <c r="N4" s="60" t="s">
        <v>0</v>
      </c>
      <c r="O4" s="60"/>
    </row>
    <row r="5" spans="1:15" s="2" customFormat="1" ht="25.5" customHeight="1">
      <c r="A5" s="61" t="s">
        <v>37</v>
      </c>
      <c r="B5" s="68" t="s">
        <v>38</v>
      </c>
      <c r="C5" s="68"/>
      <c r="D5" s="68" t="s">
        <v>39</v>
      </c>
      <c r="E5" s="68"/>
      <c r="F5" s="68" t="s">
        <v>40</v>
      </c>
      <c r="G5" s="68"/>
      <c r="H5" s="68" t="s">
        <v>125</v>
      </c>
      <c r="I5" s="68"/>
      <c r="J5" s="68" t="s">
        <v>41</v>
      </c>
      <c r="K5" s="68"/>
      <c r="L5" s="68" t="s">
        <v>42</v>
      </c>
      <c r="M5" s="68"/>
      <c r="N5" s="68" t="s">
        <v>43</v>
      </c>
      <c r="O5" s="68"/>
    </row>
    <row r="6" spans="1:15" s="2" customFormat="1" ht="24.75" customHeight="1">
      <c r="A6" s="60" t="s">
        <v>44</v>
      </c>
      <c r="B6" s="60" t="s">
        <v>45</v>
      </c>
      <c r="C6" s="60" t="s">
        <v>46</v>
      </c>
      <c r="D6" s="60" t="s">
        <v>45</v>
      </c>
      <c r="E6" s="60" t="s">
        <v>46</v>
      </c>
      <c r="F6" s="60" t="s">
        <v>45</v>
      </c>
      <c r="G6" s="60" t="s">
        <v>46</v>
      </c>
      <c r="H6" s="60" t="s">
        <v>45</v>
      </c>
      <c r="I6" s="60" t="s">
        <v>46</v>
      </c>
      <c r="J6" s="60" t="s">
        <v>45</v>
      </c>
      <c r="K6" s="60" t="s">
        <v>46</v>
      </c>
      <c r="L6" s="60" t="s">
        <v>45</v>
      </c>
      <c r="M6" s="60" t="s">
        <v>46</v>
      </c>
      <c r="N6" s="60" t="s">
        <v>45</v>
      </c>
      <c r="O6" s="60" t="s">
        <v>46</v>
      </c>
    </row>
    <row r="7" spans="1:15" s="2" customFormat="1" ht="24.75" customHeight="1">
      <c r="A7" s="60" t="s">
        <v>1</v>
      </c>
      <c r="B7" s="90">
        <f aca="true" t="shared" si="0" ref="B7:M7">SUM(B8:B12)</f>
        <v>252</v>
      </c>
      <c r="C7" s="90">
        <f t="shared" si="0"/>
        <v>459411015</v>
      </c>
      <c r="D7" s="90">
        <f t="shared" si="0"/>
        <v>94</v>
      </c>
      <c r="E7" s="90">
        <f t="shared" si="0"/>
        <v>222607986.7</v>
      </c>
      <c r="F7" s="90">
        <f t="shared" si="0"/>
        <v>37</v>
      </c>
      <c r="G7" s="90">
        <f t="shared" si="0"/>
        <v>65272000</v>
      </c>
      <c r="H7" s="90">
        <f t="shared" si="0"/>
        <v>7</v>
      </c>
      <c r="I7" s="90">
        <f t="shared" si="0"/>
        <v>8450000</v>
      </c>
      <c r="J7" s="90">
        <f t="shared" si="0"/>
        <v>1</v>
      </c>
      <c r="K7" s="90">
        <f t="shared" si="0"/>
        <v>400000</v>
      </c>
      <c r="L7" s="90">
        <f t="shared" si="0"/>
        <v>417</v>
      </c>
      <c r="M7" s="90">
        <f t="shared" si="0"/>
        <v>548291771.19</v>
      </c>
      <c r="N7" s="90">
        <f>SUM(N8:N12)</f>
        <v>808</v>
      </c>
      <c r="O7" s="90">
        <f>SUM(O8:O12)</f>
        <v>1304432772.8899999</v>
      </c>
    </row>
    <row r="8" spans="1:15" ht="24.75" customHeight="1">
      <c r="A8" s="60" t="s">
        <v>2</v>
      </c>
      <c r="B8" s="90">
        <v>21</v>
      </c>
      <c r="C8" s="90">
        <v>193600580</v>
      </c>
      <c r="D8" s="90">
        <v>9</v>
      </c>
      <c r="E8" s="90">
        <v>88222986.7</v>
      </c>
      <c r="F8" s="90">
        <v>7</v>
      </c>
      <c r="G8" s="90">
        <v>8892000</v>
      </c>
      <c r="H8" s="90">
        <v>2</v>
      </c>
      <c r="I8" s="90">
        <v>3700000</v>
      </c>
      <c r="J8" s="90">
        <v>0</v>
      </c>
      <c r="K8" s="90">
        <v>0</v>
      </c>
      <c r="L8" s="90">
        <v>282</v>
      </c>
      <c r="M8" s="90">
        <v>391451931.19</v>
      </c>
      <c r="N8" s="90">
        <f>B8+D8+F8+H8+J8+L8</f>
        <v>321</v>
      </c>
      <c r="O8" s="90">
        <f aca="true" t="shared" si="1" ref="O8:O44">C8++E8+G8+I8+K8+M8</f>
        <v>685867497.89</v>
      </c>
    </row>
    <row r="9" spans="1:15" ht="24.75" customHeight="1">
      <c r="A9" s="60" t="s">
        <v>48</v>
      </c>
      <c r="B9" s="90">
        <v>24</v>
      </c>
      <c r="C9" s="90">
        <v>31780000</v>
      </c>
      <c r="D9" s="90">
        <v>16</v>
      </c>
      <c r="E9" s="90">
        <v>26450000</v>
      </c>
      <c r="F9" s="90">
        <v>1</v>
      </c>
      <c r="G9" s="90">
        <v>1300000</v>
      </c>
      <c r="H9" s="90">
        <v>0</v>
      </c>
      <c r="I9" s="90">
        <v>0</v>
      </c>
      <c r="J9" s="90">
        <v>0</v>
      </c>
      <c r="K9" s="90">
        <v>0</v>
      </c>
      <c r="L9" s="90">
        <v>46</v>
      </c>
      <c r="M9" s="90">
        <v>25221000</v>
      </c>
      <c r="N9" s="90">
        <f aca="true" t="shared" si="2" ref="N9:N44">B9+D9+F9+H9+J9+L9</f>
        <v>87</v>
      </c>
      <c r="O9" s="90">
        <f t="shared" si="1"/>
        <v>84751000</v>
      </c>
    </row>
    <row r="10" spans="1:15" ht="24.75" customHeight="1">
      <c r="A10" s="60" t="s">
        <v>5</v>
      </c>
      <c r="B10" s="90">
        <v>21</v>
      </c>
      <c r="C10" s="90">
        <v>20395000</v>
      </c>
      <c r="D10" s="90">
        <v>26</v>
      </c>
      <c r="E10" s="90">
        <v>47445000</v>
      </c>
      <c r="F10" s="90">
        <v>0</v>
      </c>
      <c r="G10" s="90">
        <v>0</v>
      </c>
      <c r="H10" s="90">
        <v>0</v>
      </c>
      <c r="I10" s="90">
        <v>0</v>
      </c>
      <c r="J10" s="90">
        <v>1</v>
      </c>
      <c r="K10" s="90">
        <v>400000</v>
      </c>
      <c r="L10" s="90">
        <v>34</v>
      </c>
      <c r="M10" s="90">
        <v>21602910</v>
      </c>
      <c r="N10" s="90">
        <f t="shared" si="2"/>
        <v>82</v>
      </c>
      <c r="O10" s="90">
        <f t="shared" si="1"/>
        <v>89842910</v>
      </c>
    </row>
    <row r="11" spans="1:15" ht="24.75" customHeight="1">
      <c r="A11" s="60" t="s">
        <v>4</v>
      </c>
      <c r="B11" s="90">
        <v>68</v>
      </c>
      <c r="C11" s="90">
        <v>123575435</v>
      </c>
      <c r="D11" s="90">
        <v>7</v>
      </c>
      <c r="E11" s="90">
        <v>7950000</v>
      </c>
      <c r="F11" s="90">
        <v>3</v>
      </c>
      <c r="G11" s="90">
        <v>9500000</v>
      </c>
      <c r="H11" s="90">
        <v>0</v>
      </c>
      <c r="I11" s="90">
        <v>0</v>
      </c>
      <c r="J11" s="90">
        <v>0</v>
      </c>
      <c r="K11" s="90">
        <v>0</v>
      </c>
      <c r="L11" s="90">
        <v>25</v>
      </c>
      <c r="M11" s="90">
        <v>33641430</v>
      </c>
      <c r="N11" s="90">
        <f t="shared" si="2"/>
        <v>103</v>
      </c>
      <c r="O11" s="90">
        <f t="shared" si="1"/>
        <v>174666865</v>
      </c>
    </row>
    <row r="12" spans="1:15" ht="24.75" customHeight="1">
      <c r="A12" s="60" t="s">
        <v>3</v>
      </c>
      <c r="B12" s="90">
        <v>118</v>
      </c>
      <c r="C12" s="90">
        <v>90060000</v>
      </c>
      <c r="D12" s="90">
        <v>36</v>
      </c>
      <c r="E12" s="90">
        <v>52540000</v>
      </c>
      <c r="F12" s="90">
        <v>26</v>
      </c>
      <c r="G12" s="90">
        <v>45580000</v>
      </c>
      <c r="H12" s="90">
        <v>5</v>
      </c>
      <c r="I12" s="90">
        <v>4750000</v>
      </c>
      <c r="J12" s="90">
        <v>0</v>
      </c>
      <c r="K12" s="90">
        <v>0</v>
      </c>
      <c r="L12" s="90">
        <v>30</v>
      </c>
      <c r="M12" s="90">
        <v>76374500</v>
      </c>
      <c r="N12" s="90">
        <f t="shared" si="2"/>
        <v>215</v>
      </c>
      <c r="O12" s="90">
        <f t="shared" si="1"/>
        <v>269304500</v>
      </c>
    </row>
    <row r="13" spans="1:15" ht="24.75" customHeight="1">
      <c r="A13" s="60" t="s">
        <v>6</v>
      </c>
      <c r="B13" s="90">
        <f aca="true" t="shared" si="3" ref="B13:M13">SUM(B14:B19)</f>
        <v>899</v>
      </c>
      <c r="C13" s="90">
        <f t="shared" si="3"/>
        <v>598051393.87</v>
      </c>
      <c r="D13" s="90">
        <f t="shared" si="3"/>
        <v>75</v>
      </c>
      <c r="E13" s="90">
        <f t="shared" si="3"/>
        <v>51202346</v>
      </c>
      <c r="F13" s="90">
        <f t="shared" si="3"/>
        <v>36</v>
      </c>
      <c r="G13" s="90">
        <f t="shared" si="3"/>
        <v>66840000</v>
      </c>
      <c r="H13" s="90">
        <f t="shared" si="3"/>
        <v>3</v>
      </c>
      <c r="I13" s="90">
        <f t="shared" si="3"/>
        <v>2750000</v>
      </c>
      <c r="J13" s="90">
        <f t="shared" si="3"/>
        <v>0</v>
      </c>
      <c r="K13" s="90">
        <f t="shared" si="3"/>
        <v>0</v>
      </c>
      <c r="L13" s="90">
        <f t="shared" si="3"/>
        <v>303</v>
      </c>
      <c r="M13" s="90">
        <f t="shared" si="3"/>
        <v>266613031.63</v>
      </c>
      <c r="N13" s="90">
        <f>SUM(N14:N19)</f>
        <v>1316</v>
      </c>
      <c r="O13" s="90">
        <f>SUM(O14:O19)</f>
        <v>985456771.5</v>
      </c>
    </row>
    <row r="14" spans="1:15" ht="24.75" customHeight="1">
      <c r="A14" s="60" t="s">
        <v>9</v>
      </c>
      <c r="B14" s="90">
        <v>106</v>
      </c>
      <c r="C14" s="90">
        <v>50168937</v>
      </c>
      <c r="D14" s="90">
        <v>5</v>
      </c>
      <c r="E14" s="90">
        <v>2750000</v>
      </c>
      <c r="F14" s="90">
        <v>7</v>
      </c>
      <c r="G14" s="90">
        <v>10900000</v>
      </c>
      <c r="H14" s="90">
        <v>0</v>
      </c>
      <c r="I14" s="90">
        <v>0</v>
      </c>
      <c r="J14" s="90">
        <v>0</v>
      </c>
      <c r="K14" s="90">
        <v>0</v>
      </c>
      <c r="L14" s="90">
        <v>16</v>
      </c>
      <c r="M14" s="90">
        <v>126553600</v>
      </c>
      <c r="N14" s="90">
        <f t="shared" si="2"/>
        <v>134</v>
      </c>
      <c r="O14" s="90">
        <f t="shared" si="1"/>
        <v>190372537</v>
      </c>
    </row>
    <row r="15" spans="1:15" ht="24.75" customHeight="1">
      <c r="A15" s="60" t="s">
        <v>34</v>
      </c>
      <c r="B15" s="90">
        <v>92</v>
      </c>
      <c r="C15" s="90">
        <v>104414000</v>
      </c>
      <c r="D15" s="90">
        <v>4</v>
      </c>
      <c r="E15" s="90">
        <v>2300000</v>
      </c>
      <c r="F15" s="90">
        <v>11</v>
      </c>
      <c r="G15" s="90">
        <v>19400000</v>
      </c>
      <c r="H15" s="90">
        <v>0</v>
      </c>
      <c r="I15" s="90">
        <v>0</v>
      </c>
      <c r="J15" s="90">
        <v>0</v>
      </c>
      <c r="K15" s="90">
        <v>0</v>
      </c>
      <c r="L15" s="90">
        <v>36</v>
      </c>
      <c r="M15" s="90">
        <v>22293541</v>
      </c>
      <c r="N15" s="90">
        <f t="shared" si="2"/>
        <v>143</v>
      </c>
      <c r="O15" s="90">
        <f t="shared" si="1"/>
        <v>148407541</v>
      </c>
    </row>
    <row r="16" spans="1:15" ht="24.75" customHeight="1">
      <c r="A16" s="60" t="s">
        <v>11</v>
      </c>
      <c r="B16" s="90">
        <v>70</v>
      </c>
      <c r="C16" s="90">
        <v>37950000</v>
      </c>
      <c r="D16" s="90">
        <v>10</v>
      </c>
      <c r="E16" s="90">
        <v>4600000</v>
      </c>
      <c r="F16" s="90">
        <v>0</v>
      </c>
      <c r="G16" s="90">
        <v>0</v>
      </c>
      <c r="H16" s="90">
        <v>2</v>
      </c>
      <c r="I16" s="90">
        <v>2400000</v>
      </c>
      <c r="J16" s="90">
        <v>0</v>
      </c>
      <c r="K16" s="90">
        <v>0</v>
      </c>
      <c r="L16" s="90">
        <v>122</v>
      </c>
      <c r="M16" s="90">
        <v>43555912.18</v>
      </c>
      <c r="N16" s="90">
        <f t="shared" si="2"/>
        <v>204</v>
      </c>
      <c r="O16" s="90">
        <f t="shared" si="1"/>
        <v>88505912.18</v>
      </c>
    </row>
    <row r="17" spans="1:15" ht="24.75" customHeight="1">
      <c r="A17" s="60" t="s">
        <v>10</v>
      </c>
      <c r="B17" s="90">
        <v>191</v>
      </c>
      <c r="C17" s="90">
        <v>148237000</v>
      </c>
      <c r="D17" s="90">
        <v>23</v>
      </c>
      <c r="E17" s="90">
        <v>21625000</v>
      </c>
      <c r="F17" s="90">
        <v>6</v>
      </c>
      <c r="G17" s="90">
        <v>8100000</v>
      </c>
      <c r="H17" s="90">
        <v>1</v>
      </c>
      <c r="I17" s="90">
        <v>350000</v>
      </c>
      <c r="J17" s="90">
        <v>0</v>
      </c>
      <c r="K17" s="90">
        <v>0</v>
      </c>
      <c r="L17" s="90">
        <v>76</v>
      </c>
      <c r="M17" s="90">
        <v>39459827.1</v>
      </c>
      <c r="N17" s="90">
        <f t="shared" si="2"/>
        <v>297</v>
      </c>
      <c r="O17" s="90">
        <f t="shared" si="1"/>
        <v>217771827.1</v>
      </c>
    </row>
    <row r="18" spans="1:15" ht="24.75" customHeight="1">
      <c r="A18" s="60" t="s">
        <v>86</v>
      </c>
      <c r="B18" s="90">
        <v>303</v>
      </c>
      <c r="C18" s="90">
        <v>208202462.49</v>
      </c>
      <c r="D18" s="90">
        <v>15</v>
      </c>
      <c r="E18" s="90">
        <v>11127346</v>
      </c>
      <c r="F18" s="90">
        <v>6</v>
      </c>
      <c r="G18" s="90">
        <v>5700000</v>
      </c>
      <c r="H18" s="90">
        <v>0</v>
      </c>
      <c r="I18" s="90">
        <v>0</v>
      </c>
      <c r="J18" s="90">
        <v>0</v>
      </c>
      <c r="K18" s="90">
        <v>0</v>
      </c>
      <c r="L18" s="90">
        <v>32</v>
      </c>
      <c r="M18" s="90">
        <v>21315051.35</v>
      </c>
      <c r="N18" s="90">
        <f t="shared" si="2"/>
        <v>356</v>
      </c>
      <c r="O18" s="90">
        <f t="shared" si="1"/>
        <v>246344859.84</v>
      </c>
    </row>
    <row r="19" spans="1:15" ht="24.75" customHeight="1">
      <c r="A19" s="60" t="s">
        <v>12</v>
      </c>
      <c r="B19" s="90">
        <v>137</v>
      </c>
      <c r="C19" s="90">
        <v>49078994.379999995</v>
      </c>
      <c r="D19" s="90">
        <v>18</v>
      </c>
      <c r="E19" s="90">
        <v>8800000</v>
      </c>
      <c r="F19" s="90">
        <v>6</v>
      </c>
      <c r="G19" s="90">
        <v>22740000</v>
      </c>
      <c r="H19" s="90">
        <v>0</v>
      </c>
      <c r="I19" s="90">
        <v>0</v>
      </c>
      <c r="J19" s="90">
        <v>0</v>
      </c>
      <c r="K19" s="90">
        <v>0</v>
      </c>
      <c r="L19" s="90">
        <v>21</v>
      </c>
      <c r="M19" s="90">
        <v>13435100</v>
      </c>
      <c r="N19" s="90">
        <f t="shared" si="2"/>
        <v>182</v>
      </c>
      <c r="O19" s="90">
        <f t="shared" si="1"/>
        <v>94054094.38</v>
      </c>
    </row>
    <row r="20" spans="1:15" ht="24.75" customHeight="1">
      <c r="A20" s="60" t="s">
        <v>13</v>
      </c>
      <c r="B20" s="90">
        <f aca="true" t="shared" si="4" ref="B20:M20">SUM(B21:B26)</f>
        <v>929</v>
      </c>
      <c r="C20" s="90">
        <f t="shared" si="4"/>
        <v>823591501.8</v>
      </c>
      <c r="D20" s="90">
        <f t="shared" si="4"/>
        <v>71</v>
      </c>
      <c r="E20" s="90">
        <f t="shared" si="4"/>
        <v>134777000</v>
      </c>
      <c r="F20" s="90">
        <f t="shared" si="4"/>
        <v>13</v>
      </c>
      <c r="G20" s="90">
        <f t="shared" si="4"/>
        <v>19250000</v>
      </c>
      <c r="H20" s="90">
        <f t="shared" si="4"/>
        <v>4</v>
      </c>
      <c r="I20" s="90">
        <f t="shared" si="4"/>
        <v>1950000</v>
      </c>
      <c r="J20" s="90">
        <f t="shared" si="4"/>
        <v>2</v>
      </c>
      <c r="K20" s="90">
        <f t="shared" si="4"/>
        <v>270000</v>
      </c>
      <c r="L20" s="90">
        <f t="shared" si="4"/>
        <v>158</v>
      </c>
      <c r="M20" s="90">
        <f t="shared" si="4"/>
        <v>83036584.02000001</v>
      </c>
      <c r="N20" s="90">
        <f>SUM(N21:N26)</f>
        <v>1177</v>
      </c>
      <c r="O20" s="90">
        <f>SUM(O21:O26)</f>
        <v>1062875085.8200002</v>
      </c>
    </row>
    <row r="21" spans="1:15" ht="24.75" customHeight="1">
      <c r="A21" s="60" t="s">
        <v>19</v>
      </c>
      <c r="B21" s="90">
        <v>300</v>
      </c>
      <c r="C21" s="90">
        <v>299438543</v>
      </c>
      <c r="D21" s="90">
        <v>3</v>
      </c>
      <c r="E21" s="90">
        <v>2900000</v>
      </c>
      <c r="F21" s="90">
        <v>0</v>
      </c>
      <c r="G21" s="90">
        <v>0</v>
      </c>
      <c r="H21" s="90">
        <v>1</v>
      </c>
      <c r="I21" s="90">
        <v>1200000</v>
      </c>
      <c r="J21" s="90">
        <v>0</v>
      </c>
      <c r="K21" s="90">
        <v>0</v>
      </c>
      <c r="L21" s="90">
        <v>5</v>
      </c>
      <c r="M21" s="90">
        <v>2201045</v>
      </c>
      <c r="N21" s="90">
        <f t="shared" si="2"/>
        <v>309</v>
      </c>
      <c r="O21" s="90">
        <f t="shared" si="1"/>
        <v>305739588</v>
      </c>
    </row>
    <row r="22" spans="1:15" ht="24.75" customHeight="1">
      <c r="A22" s="60" t="s">
        <v>17</v>
      </c>
      <c r="B22" s="90">
        <v>172</v>
      </c>
      <c r="C22" s="90">
        <v>126808309.8</v>
      </c>
      <c r="D22" s="90">
        <v>11</v>
      </c>
      <c r="E22" s="90">
        <v>13697000</v>
      </c>
      <c r="F22" s="90">
        <v>1</v>
      </c>
      <c r="G22" s="90">
        <v>5000000</v>
      </c>
      <c r="H22" s="90">
        <v>0</v>
      </c>
      <c r="I22" s="90">
        <v>0</v>
      </c>
      <c r="J22" s="90">
        <v>0</v>
      </c>
      <c r="K22" s="90">
        <v>0</v>
      </c>
      <c r="L22" s="90">
        <v>10</v>
      </c>
      <c r="M22" s="90">
        <v>6761916</v>
      </c>
      <c r="N22" s="90">
        <f t="shared" si="2"/>
        <v>194</v>
      </c>
      <c r="O22" s="90">
        <f t="shared" si="1"/>
        <v>152267225.8</v>
      </c>
    </row>
    <row r="23" spans="1:15" ht="24.75" customHeight="1">
      <c r="A23" s="60" t="s">
        <v>18</v>
      </c>
      <c r="B23" s="90">
        <v>65</v>
      </c>
      <c r="C23" s="90">
        <v>25146000</v>
      </c>
      <c r="D23" s="90">
        <v>8</v>
      </c>
      <c r="E23" s="90">
        <v>8425000</v>
      </c>
      <c r="F23" s="90">
        <v>1</v>
      </c>
      <c r="G23" s="90">
        <v>1500000</v>
      </c>
      <c r="H23" s="90">
        <v>3</v>
      </c>
      <c r="I23" s="90">
        <v>750000</v>
      </c>
      <c r="J23" s="90">
        <v>1</v>
      </c>
      <c r="K23" s="90">
        <v>120000</v>
      </c>
      <c r="L23" s="90">
        <v>61</v>
      </c>
      <c r="M23" s="90">
        <v>25093987.61</v>
      </c>
      <c r="N23" s="90">
        <f t="shared" si="2"/>
        <v>139</v>
      </c>
      <c r="O23" s="90">
        <f t="shared" si="1"/>
        <v>61034987.61</v>
      </c>
    </row>
    <row r="24" spans="1:15" ht="24.75" customHeight="1">
      <c r="A24" s="60" t="s">
        <v>62</v>
      </c>
      <c r="B24" s="90">
        <v>98</v>
      </c>
      <c r="C24" s="90">
        <v>67676512</v>
      </c>
      <c r="D24" s="90">
        <v>19</v>
      </c>
      <c r="E24" s="90">
        <v>65830000</v>
      </c>
      <c r="F24" s="90">
        <v>2</v>
      </c>
      <c r="G24" s="90">
        <v>2700000</v>
      </c>
      <c r="H24" s="90">
        <v>0</v>
      </c>
      <c r="I24" s="90">
        <v>0</v>
      </c>
      <c r="J24" s="90">
        <v>1</v>
      </c>
      <c r="K24" s="90">
        <v>150000</v>
      </c>
      <c r="L24" s="90">
        <v>29</v>
      </c>
      <c r="M24" s="90">
        <v>17275849.990000002</v>
      </c>
      <c r="N24" s="90">
        <f t="shared" si="2"/>
        <v>149</v>
      </c>
      <c r="O24" s="90">
        <f t="shared" si="1"/>
        <v>153632361.99</v>
      </c>
    </row>
    <row r="25" spans="1:15" ht="24.75" customHeight="1">
      <c r="A25" s="60" t="s">
        <v>16</v>
      </c>
      <c r="B25" s="90">
        <v>138</v>
      </c>
      <c r="C25" s="90">
        <v>80886933</v>
      </c>
      <c r="D25" s="90">
        <v>19</v>
      </c>
      <c r="E25" s="90">
        <v>24550000</v>
      </c>
      <c r="F25" s="90">
        <v>4</v>
      </c>
      <c r="G25" s="90">
        <v>4200000</v>
      </c>
      <c r="H25" s="90">
        <v>0</v>
      </c>
      <c r="I25" s="90">
        <v>0</v>
      </c>
      <c r="J25" s="90">
        <v>0</v>
      </c>
      <c r="K25" s="90">
        <v>0</v>
      </c>
      <c r="L25" s="90">
        <v>29</v>
      </c>
      <c r="M25" s="90">
        <v>14855860</v>
      </c>
      <c r="N25" s="90">
        <f t="shared" si="2"/>
        <v>190</v>
      </c>
      <c r="O25" s="90">
        <f t="shared" si="1"/>
        <v>124492793</v>
      </c>
    </row>
    <row r="26" spans="1:15" ht="24.75" customHeight="1">
      <c r="A26" s="60" t="s">
        <v>14</v>
      </c>
      <c r="B26" s="90">
        <v>156</v>
      </c>
      <c r="C26" s="90">
        <v>223635204</v>
      </c>
      <c r="D26" s="90">
        <v>11</v>
      </c>
      <c r="E26" s="90">
        <v>19375000</v>
      </c>
      <c r="F26" s="90">
        <v>5</v>
      </c>
      <c r="G26" s="90">
        <v>5850000</v>
      </c>
      <c r="H26" s="90">
        <v>0</v>
      </c>
      <c r="I26" s="90">
        <v>0</v>
      </c>
      <c r="J26" s="90">
        <v>0</v>
      </c>
      <c r="K26" s="90">
        <v>0</v>
      </c>
      <c r="L26" s="90">
        <v>24</v>
      </c>
      <c r="M26" s="90">
        <v>16847925.42</v>
      </c>
      <c r="N26" s="90">
        <f t="shared" si="2"/>
        <v>196</v>
      </c>
      <c r="O26" s="90">
        <f t="shared" si="1"/>
        <v>265708129.42000002</v>
      </c>
    </row>
    <row r="27" spans="1:15" ht="24.75" customHeight="1">
      <c r="A27" s="60" t="s">
        <v>21</v>
      </c>
      <c r="B27" s="90">
        <f aca="true" t="shared" si="5" ref="B27:M27">SUM(B28:B32)</f>
        <v>859</v>
      </c>
      <c r="C27" s="90">
        <f t="shared" si="5"/>
        <v>1766843337.52</v>
      </c>
      <c r="D27" s="90">
        <f t="shared" si="5"/>
        <v>43</v>
      </c>
      <c r="E27" s="90">
        <f t="shared" si="5"/>
        <v>76249067</v>
      </c>
      <c r="F27" s="90">
        <f t="shared" si="5"/>
        <v>100</v>
      </c>
      <c r="G27" s="90">
        <f t="shared" si="5"/>
        <v>106818000</v>
      </c>
      <c r="H27" s="90">
        <f t="shared" si="5"/>
        <v>2</v>
      </c>
      <c r="I27" s="90">
        <f t="shared" si="5"/>
        <v>6500000</v>
      </c>
      <c r="J27" s="90">
        <f t="shared" si="5"/>
        <v>0</v>
      </c>
      <c r="K27" s="90">
        <f t="shared" si="5"/>
        <v>0</v>
      </c>
      <c r="L27" s="90">
        <f t="shared" si="5"/>
        <v>124</v>
      </c>
      <c r="M27" s="90">
        <f t="shared" si="5"/>
        <v>107716966.62</v>
      </c>
      <c r="N27" s="90">
        <f>SUM(N28:N32)</f>
        <v>1128</v>
      </c>
      <c r="O27" s="90">
        <f>SUM(O28:O32)</f>
        <v>2064127371.1399999</v>
      </c>
    </row>
    <row r="28" spans="1:15" ht="24.75" customHeight="1">
      <c r="A28" s="60" t="s">
        <v>27</v>
      </c>
      <c r="B28" s="90">
        <v>59</v>
      </c>
      <c r="C28" s="90">
        <v>344484049</v>
      </c>
      <c r="D28" s="90">
        <v>11</v>
      </c>
      <c r="E28" s="90">
        <v>19272000</v>
      </c>
      <c r="F28" s="90">
        <v>20</v>
      </c>
      <c r="G28" s="90">
        <v>12415000</v>
      </c>
      <c r="H28" s="90">
        <v>0</v>
      </c>
      <c r="I28" s="90">
        <v>0</v>
      </c>
      <c r="J28" s="90">
        <v>0</v>
      </c>
      <c r="K28" s="90">
        <v>0</v>
      </c>
      <c r="L28" s="90">
        <v>56</v>
      </c>
      <c r="M28" s="90">
        <v>51441279</v>
      </c>
      <c r="N28" s="90">
        <f t="shared" si="2"/>
        <v>146</v>
      </c>
      <c r="O28" s="90">
        <f t="shared" si="1"/>
        <v>427612328</v>
      </c>
    </row>
    <row r="29" spans="1:15" ht="24.75" customHeight="1">
      <c r="A29" s="60" t="s">
        <v>26</v>
      </c>
      <c r="B29" s="90">
        <v>61</v>
      </c>
      <c r="C29" s="90">
        <v>38725930</v>
      </c>
      <c r="D29" s="90">
        <v>8</v>
      </c>
      <c r="E29" s="90">
        <v>7915000</v>
      </c>
      <c r="F29" s="90">
        <v>54</v>
      </c>
      <c r="G29" s="90">
        <v>59610000</v>
      </c>
      <c r="H29" s="90">
        <v>1</v>
      </c>
      <c r="I29" s="90">
        <v>1500000</v>
      </c>
      <c r="J29" s="90">
        <v>0</v>
      </c>
      <c r="K29" s="90">
        <v>0</v>
      </c>
      <c r="L29" s="90">
        <v>22</v>
      </c>
      <c r="M29" s="90">
        <v>35679479</v>
      </c>
      <c r="N29" s="90">
        <f t="shared" si="2"/>
        <v>146</v>
      </c>
      <c r="O29" s="90">
        <f t="shared" si="1"/>
        <v>143430409</v>
      </c>
    </row>
    <row r="30" spans="1:15" ht="24.75" customHeight="1">
      <c r="A30" s="60" t="s">
        <v>31</v>
      </c>
      <c r="B30" s="90">
        <v>20</v>
      </c>
      <c r="C30" s="90">
        <v>9910039</v>
      </c>
      <c r="D30" s="90">
        <v>10</v>
      </c>
      <c r="E30" s="90">
        <v>6012067</v>
      </c>
      <c r="F30" s="90">
        <v>2</v>
      </c>
      <c r="G30" s="90">
        <v>2150000</v>
      </c>
      <c r="H30" s="90">
        <v>0</v>
      </c>
      <c r="I30" s="90">
        <v>0</v>
      </c>
      <c r="J30" s="90">
        <v>0</v>
      </c>
      <c r="K30" s="90">
        <v>0</v>
      </c>
      <c r="L30" s="90">
        <v>4</v>
      </c>
      <c r="M30" s="90">
        <v>431969</v>
      </c>
      <c r="N30" s="90">
        <f t="shared" si="2"/>
        <v>36</v>
      </c>
      <c r="O30" s="90">
        <f t="shared" si="1"/>
        <v>18504075</v>
      </c>
    </row>
    <row r="31" spans="1:15" ht="24.75" customHeight="1">
      <c r="A31" s="60" t="s">
        <v>24</v>
      </c>
      <c r="B31" s="90">
        <v>548</v>
      </c>
      <c r="C31" s="90">
        <v>1014496352.52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6</v>
      </c>
      <c r="M31" s="90">
        <v>3032600</v>
      </c>
      <c r="N31" s="90">
        <f t="shared" si="2"/>
        <v>554</v>
      </c>
      <c r="O31" s="90">
        <f t="shared" si="1"/>
        <v>1017528952.52</v>
      </c>
    </row>
    <row r="32" spans="1:15" ht="24.75" customHeight="1">
      <c r="A32" s="60" t="s">
        <v>22</v>
      </c>
      <c r="B32" s="90">
        <v>171</v>
      </c>
      <c r="C32" s="90">
        <v>359226967</v>
      </c>
      <c r="D32" s="90">
        <v>14</v>
      </c>
      <c r="E32" s="90">
        <v>43050000</v>
      </c>
      <c r="F32" s="90">
        <v>24</v>
      </c>
      <c r="G32" s="90">
        <v>32643000</v>
      </c>
      <c r="H32" s="90">
        <v>1</v>
      </c>
      <c r="I32" s="90">
        <v>5000000</v>
      </c>
      <c r="J32" s="90">
        <v>0</v>
      </c>
      <c r="K32" s="90">
        <v>0</v>
      </c>
      <c r="L32" s="90">
        <v>36</v>
      </c>
      <c r="M32" s="90">
        <v>17131639.62</v>
      </c>
      <c r="N32" s="90">
        <f t="shared" si="2"/>
        <v>246</v>
      </c>
      <c r="O32" s="90">
        <f t="shared" si="1"/>
        <v>457051606.62</v>
      </c>
    </row>
    <row r="33" spans="1:15" ht="24.75" customHeight="1">
      <c r="A33" s="60" t="s">
        <v>28</v>
      </c>
      <c r="B33" s="90">
        <f aca="true" t="shared" si="6" ref="B33:M33">SUM(B34:B38)</f>
        <v>389</v>
      </c>
      <c r="C33" s="90">
        <f t="shared" si="6"/>
        <v>402921032</v>
      </c>
      <c r="D33" s="90">
        <f t="shared" si="6"/>
        <v>167</v>
      </c>
      <c r="E33" s="90">
        <f t="shared" si="6"/>
        <v>138370900</v>
      </c>
      <c r="F33" s="90">
        <f t="shared" si="6"/>
        <v>20</v>
      </c>
      <c r="G33" s="90">
        <f t="shared" si="6"/>
        <v>23700000</v>
      </c>
      <c r="H33" s="90">
        <f t="shared" si="6"/>
        <v>3</v>
      </c>
      <c r="I33" s="90">
        <f t="shared" si="6"/>
        <v>2550000</v>
      </c>
      <c r="J33" s="90">
        <f t="shared" si="6"/>
        <v>3</v>
      </c>
      <c r="K33" s="90">
        <f t="shared" si="6"/>
        <v>1050000</v>
      </c>
      <c r="L33" s="90">
        <f t="shared" si="6"/>
        <v>144</v>
      </c>
      <c r="M33" s="90">
        <f t="shared" si="6"/>
        <v>71742973.6</v>
      </c>
      <c r="N33" s="90">
        <f>SUM(N34:N38)</f>
        <v>726</v>
      </c>
      <c r="O33" s="90">
        <f>SUM(O34:O38)</f>
        <v>640334905.6</v>
      </c>
    </row>
    <row r="34" spans="1:15" ht="24.75" customHeight="1">
      <c r="A34" s="60" t="s">
        <v>29</v>
      </c>
      <c r="B34" s="90">
        <v>33</v>
      </c>
      <c r="C34" s="90">
        <v>16025000</v>
      </c>
      <c r="D34" s="90">
        <v>67</v>
      </c>
      <c r="E34" s="90">
        <v>61304000</v>
      </c>
      <c r="F34" s="90">
        <v>3</v>
      </c>
      <c r="G34" s="90">
        <v>6600000</v>
      </c>
      <c r="H34" s="90">
        <v>0</v>
      </c>
      <c r="I34" s="90">
        <v>0</v>
      </c>
      <c r="J34" s="90">
        <v>0</v>
      </c>
      <c r="K34" s="90">
        <v>0</v>
      </c>
      <c r="L34" s="90">
        <v>14</v>
      </c>
      <c r="M34" s="90">
        <v>9818000</v>
      </c>
      <c r="N34" s="90">
        <f t="shared" si="2"/>
        <v>117</v>
      </c>
      <c r="O34" s="90">
        <f t="shared" si="1"/>
        <v>93747000</v>
      </c>
    </row>
    <row r="35" spans="1:15" ht="24.75" customHeight="1">
      <c r="A35" s="60" t="s">
        <v>49</v>
      </c>
      <c r="B35" s="90">
        <v>121</v>
      </c>
      <c r="C35" s="90">
        <v>140256565</v>
      </c>
      <c r="D35" s="90">
        <v>19</v>
      </c>
      <c r="E35" s="90">
        <v>13868000</v>
      </c>
      <c r="F35" s="90">
        <v>4</v>
      </c>
      <c r="G35" s="90">
        <v>3100000</v>
      </c>
      <c r="H35" s="90">
        <v>1</v>
      </c>
      <c r="I35" s="90">
        <v>800000</v>
      </c>
      <c r="J35" s="90">
        <v>1</v>
      </c>
      <c r="K35" s="90">
        <v>500000</v>
      </c>
      <c r="L35" s="90">
        <v>17</v>
      </c>
      <c r="M35" s="90">
        <v>8116900</v>
      </c>
      <c r="N35" s="90">
        <f t="shared" si="2"/>
        <v>163</v>
      </c>
      <c r="O35" s="90">
        <f t="shared" si="1"/>
        <v>166641465</v>
      </c>
    </row>
    <row r="36" spans="1:15" ht="24.75" customHeight="1">
      <c r="A36" s="60" t="s">
        <v>32</v>
      </c>
      <c r="B36" s="90">
        <v>68</v>
      </c>
      <c r="C36" s="90">
        <v>31875000</v>
      </c>
      <c r="D36" s="90">
        <v>59</v>
      </c>
      <c r="E36" s="90">
        <v>46483600</v>
      </c>
      <c r="F36" s="90">
        <v>10</v>
      </c>
      <c r="G36" s="90">
        <v>7700000</v>
      </c>
      <c r="H36" s="90">
        <v>1</v>
      </c>
      <c r="I36" s="90">
        <v>1300000</v>
      </c>
      <c r="J36" s="90">
        <v>2</v>
      </c>
      <c r="K36" s="90">
        <v>550000</v>
      </c>
      <c r="L36" s="90">
        <v>85</v>
      </c>
      <c r="M36" s="90">
        <v>39898589</v>
      </c>
      <c r="N36" s="90">
        <f t="shared" si="2"/>
        <v>225</v>
      </c>
      <c r="O36" s="90">
        <f t="shared" si="1"/>
        <v>127807189</v>
      </c>
    </row>
    <row r="37" spans="1:15" ht="24.75" customHeight="1">
      <c r="A37" s="60" t="s">
        <v>87</v>
      </c>
      <c r="B37" s="90">
        <v>91</v>
      </c>
      <c r="C37" s="90">
        <v>154672967</v>
      </c>
      <c r="D37" s="90">
        <v>1</v>
      </c>
      <c r="E37" s="90">
        <v>1300000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13</v>
      </c>
      <c r="M37" s="90">
        <v>7178542.6</v>
      </c>
      <c r="N37" s="90">
        <f t="shared" si="2"/>
        <v>105</v>
      </c>
      <c r="O37" s="90">
        <f t="shared" si="1"/>
        <v>163151509.6</v>
      </c>
    </row>
    <row r="38" spans="1:15" ht="24.75" customHeight="1">
      <c r="A38" s="60" t="s">
        <v>30</v>
      </c>
      <c r="B38" s="90">
        <v>76</v>
      </c>
      <c r="C38" s="90">
        <v>60091500</v>
      </c>
      <c r="D38" s="90">
        <v>21</v>
      </c>
      <c r="E38" s="90">
        <v>15415300</v>
      </c>
      <c r="F38" s="90">
        <v>3</v>
      </c>
      <c r="G38" s="90">
        <v>6300000</v>
      </c>
      <c r="H38" s="90">
        <v>1</v>
      </c>
      <c r="I38" s="90">
        <v>450000</v>
      </c>
      <c r="J38" s="90">
        <v>0</v>
      </c>
      <c r="K38" s="90">
        <v>0</v>
      </c>
      <c r="L38" s="90">
        <v>15</v>
      </c>
      <c r="M38" s="90">
        <v>6730942</v>
      </c>
      <c r="N38" s="90">
        <f t="shared" si="2"/>
        <v>116</v>
      </c>
      <c r="O38" s="90">
        <f t="shared" si="1"/>
        <v>88987742</v>
      </c>
    </row>
    <row r="39" spans="1:15" ht="24.75" customHeight="1">
      <c r="A39" s="60" t="s">
        <v>47</v>
      </c>
      <c r="B39" s="90">
        <f aca="true" t="shared" si="7" ref="B39:M39">SUM(B40:B44)</f>
        <v>562</v>
      </c>
      <c r="C39" s="90">
        <f t="shared" si="7"/>
        <v>1044869049.1600001</v>
      </c>
      <c r="D39" s="90">
        <f t="shared" si="7"/>
        <v>25</v>
      </c>
      <c r="E39" s="90">
        <f t="shared" si="7"/>
        <v>29628530</v>
      </c>
      <c r="F39" s="90">
        <f t="shared" si="7"/>
        <v>28</v>
      </c>
      <c r="G39" s="90">
        <f t="shared" si="7"/>
        <v>26765000</v>
      </c>
      <c r="H39" s="90">
        <f t="shared" si="7"/>
        <v>11</v>
      </c>
      <c r="I39" s="90">
        <f t="shared" si="7"/>
        <v>15600000</v>
      </c>
      <c r="J39" s="90">
        <f t="shared" si="7"/>
        <v>2</v>
      </c>
      <c r="K39" s="90">
        <f t="shared" si="7"/>
        <v>550000</v>
      </c>
      <c r="L39" s="90">
        <f t="shared" si="7"/>
        <v>99</v>
      </c>
      <c r="M39" s="90">
        <f t="shared" si="7"/>
        <v>55020246.02</v>
      </c>
      <c r="N39" s="90">
        <f>SUM(N40:N44)</f>
        <v>727</v>
      </c>
      <c r="O39" s="90">
        <f>SUM(O40:O44)</f>
        <v>1172432825.18</v>
      </c>
    </row>
    <row r="40" spans="1:15" ht="24.75" customHeight="1">
      <c r="A40" s="60" t="s">
        <v>8</v>
      </c>
      <c r="B40" s="90">
        <v>150</v>
      </c>
      <c r="C40" s="90">
        <v>504263722.16</v>
      </c>
      <c r="D40" s="90">
        <v>1</v>
      </c>
      <c r="E40" s="90">
        <v>1500000</v>
      </c>
      <c r="F40" s="90">
        <v>2</v>
      </c>
      <c r="G40" s="90">
        <v>1650000</v>
      </c>
      <c r="H40" s="90">
        <v>0</v>
      </c>
      <c r="I40" s="90">
        <v>0</v>
      </c>
      <c r="J40" s="90">
        <v>2</v>
      </c>
      <c r="K40" s="90">
        <v>550000</v>
      </c>
      <c r="L40" s="90">
        <v>4</v>
      </c>
      <c r="M40" s="90">
        <v>1236000</v>
      </c>
      <c r="N40" s="90">
        <f t="shared" si="2"/>
        <v>159</v>
      </c>
      <c r="O40" s="90">
        <f t="shared" si="1"/>
        <v>509199722.16</v>
      </c>
    </row>
    <row r="41" spans="1:15" ht="24.75" customHeight="1">
      <c r="A41" s="60" t="s">
        <v>23</v>
      </c>
      <c r="B41" s="90">
        <v>38</v>
      </c>
      <c r="C41" s="90">
        <v>60458289</v>
      </c>
      <c r="D41" s="90">
        <v>6</v>
      </c>
      <c r="E41" s="90">
        <v>7100000</v>
      </c>
      <c r="F41" s="90">
        <v>2</v>
      </c>
      <c r="G41" s="90">
        <v>3335000</v>
      </c>
      <c r="H41" s="90">
        <v>10</v>
      </c>
      <c r="I41" s="90">
        <v>14800000</v>
      </c>
      <c r="J41" s="90">
        <v>0</v>
      </c>
      <c r="K41" s="90">
        <v>0</v>
      </c>
      <c r="L41" s="90">
        <v>20</v>
      </c>
      <c r="M41" s="90">
        <v>9499779</v>
      </c>
      <c r="N41" s="90">
        <f t="shared" si="2"/>
        <v>76</v>
      </c>
      <c r="O41" s="90">
        <f t="shared" si="1"/>
        <v>95193068</v>
      </c>
    </row>
    <row r="42" spans="1:15" ht="24.75" customHeight="1">
      <c r="A42" s="60" t="s">
        <v>63</v>
      </c>
      <c r="B42" s="90">
        <v>110</v>
      </c>
      <c r="C42" s="90">
        <v>88685000</v>
      </c>
      <c r="D42" s="90">
        <v>1</v>
      </c>
      <c r="E42" s="90">
        <v>1500000</v>
      </c>
      <c r="F42" s="90">
        <v>4</v>
      </c>
      <c r="G42" s="90">
        <v>4200000</v>
      </c>
      <c r="H42" s="90">
        <v>1</v>
      </c>
      <c r="I42" s="90">
        <v>800000</v>
      </c>
      <c r="J42" s="90">
        <v>0</v>
      </c>
      <c r="K42" s="90">
        <v>0</v>
      </c>
      <c r="L42" s="90">
        <v>33</v>
      </c>
      <c r="M42" s="90">
        <v>19487485</v>
      </c>
      <c r="N42" s="90">
        <f t="shared" si="2"/>
        <v>149</v>
      </c>
      <c r="O42" s="90">
        <f t="shared" si="1"/>
        <v>114672485</v>
      </c>
    </row>
    <row r="43" spans="1:15" ht="24.75" customHeight="1">
      <c r="A43" s="60" t="s">
        <v>25</v>
      </c>
      <c r="B43" s="90">
        <v>49</v>
      </c>
      <c r="C43" s="90">
        <v>122983538</v>
      </c>
      <c r="D43" s="90">
        <v>3</v>
      </c>
      <c r="E43" s="90">
        <v>5277530</v>
      </c>
      <c r="F43" s="90">
        <v>19</v>
      </c>
      <c r="G43" s="90">
        <v>17130000</v>
      </c>
      <c r="H43" s="90">
        <v>0</v>
      </c>
      <c r="I43" s="90">
        <v>0</v>
      </c>
      <c r="J43" s="90">
        <v>0</v>
      </c>
      <c r="K43" s="90">
        <v>0</v>
      </c>
      <c r="L43" s="90">
        <v>36</v>
      </c>
      <c r="M43" s="90">
        <v>20384552</v>
      </c>
      <c r="N43" s="90">
        <f t="shared" si="2"/>
        <v>107</v>
      </c>
      <c r="O43" s="90">
        <f t="shared" si="1"/>
        <v>165775620</v>
      </c>
    </row>
    <row r="44" spans="1:15" ht="24.75" customHeight="1">
      <c r="A44" s="60" t="s">
        <v>15</v>
      </c>
      <c r="B44" s="90">
        <v>215</v>
      </c>
      <c r="C44" s="90">
        <v>268478500</v>
      </c>
      <c r="D44" s="90">
        <v>14</v>
      </c>
      <c r="E44" s="90">
        <v>14251000</v>
      </c>
      <c r="F44" s="90">
        <v>1</v>
      </c>
      <c r="G44" s="90">
        <v>450000</v>
      </c>
      <c r="H44" s="90">
        <v>0</v>
      </c>
      <c r="I44" s="90">
        <v>0</v>
      </c>
      <c r="J44" s="90">
        <v>0</v>
      </c>
      <c r="K44" s="90">
        <v>0</v>
      </c>
      <c r="L44" s="90">
        <v>6</v>
      </c>
      <c r="M44" s="90">
        <v>4412430.0200000005</v>
      </c>
      <c r="N44" s="90">
        <f t="shared" si="2"/>
        <v>236</v>
      </c>
      <c r="O44" s="90">
        <f t="shared" si="1"/>
        <v>287591930.02</v>
      </c>
    </row>
    <row r="45" spans="1:15" ht="24.75" customHeight="1">
      <c r="A45" s="60" t="s">
        <v>88</v>
      </c>
      <c r="B45" s="90">
        <f aca="true" t="shared" si="8" ref="B45:O45">B7+B13+B20+B27+B33+B39</f>
        <v>3890</v>
      </c>
      <c r="C45" s="90">
        <f t="shared" si="8"/>
        <v>5095687329.35</v>
      </c>
      <c r="D45" s="90">
        <f t="shared" si="8"/>
        <v>475</v>
      </c>
      <c r="E45" s="90">
        <f t="shared" si="8"/>
        <v>652835829.7</v>
      </c>
      <c r="F45" s="90">
        <f t="shared" si="8"/>
        <v>234</v>
      </c>
      <c r="G45" s="90">
        <f t="shared" si="8"/>
        <v>308645000</v>
      </c>
      <c r="H45" s="90">
        <f t="shared" si="8"/>
        <v>30</v>
      </c>
      <c r="I45" s="90">
        <f t="shared" si="8"/>
        <v>37800000</v>
      </c>
      <c r="J45" s="90">
        <f t="shared" si="8"/>
        <v>8</v>
      </c>
      <c r="K45" s="90">
        <f t="shared" si="8"/>
        <v>2270000</v>
      </c>
      <c r="L45" s="90">
        <f t="shared" si="8"/>
        <v>1245</v>
      </c>
      <c r="M45" s="90">
        <f t="shared" si="8"/>
        <v>1132421573.08</v>
      </c>
      <c r="N45" s="90">
        <f t="shared" si="8"/>
        <v>5882</v>
      </c>
      <c r="O45" s="90">
        <f t="shared" si="8"/>
        <v>7229659732.130001</v>
      </c>
    </row>
    <row r="46" spans="1:15" ht="19.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23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15" ht="19.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</sheetData>
  <sheetProtection/>
  <printOptions horizontalCentered="1" verticalCentered="1"/>
  <pageMargins left="0.5905511811023623" right="0.5905511811023623" top="0.42" bottom="0.55" header="0.31496062992125984" footer="0.31496062992125984"/>
  <pageSetup fitToHeight="1" fitToWidth="1" horizontalDpi="600" verticalDpi="600" orientation="landscape" paperSize="9" scale="45" r:id="rId1"/>
  <headerFooter alignWithMargins="0">
    <oddFooter>&amp;LPlaneación Estratégica - Sección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="55" zoomScaleNormal="55" zoomScalePageLayoutView="0" workbookViewId="0" topLeftCell="A1">
      <selection activeCell="I1" sqref="I1"/>
    </sheetView>
  </sheetViews>
  <sheetFormatPr defaultColWidth="11.421875" defaultRowHeight="27.75" customHeight="1"/>
  <cols>
    <col min="1" max="1" width="57.140625" style="1" bestFit="1" customWidth="1"/>
    <col min="2" max="2" width="30.28125" style="1" customWidth="1"/>
    <col min="3" max="3" width="18.421875" style="1" customWidth="1"/>
    <col min="4" max="4" width="18.7109375" style="1" bestFit="1" customWidth="1"/>
    <col min="5" max="5" width="25.7109375" style="1" bestFit="1" customWidth="1"/>
    <col min="6" max="6" width="19.140625" style="1" customWidth="1"/>
    <col min="7" max="7" width="23.28125" style="1" customWidth="1"/>
    <col min="8" max="8" width="18.421875" style="1" customWidth="1"/>
    <col min="9" max="9" width="18.7109375" style="1" customWidth="1"/>
    <col min="10" max="16384" width="11.421875" style="1" customWidth="1"/>
  </cols>
  <sheetData>
    <row r="1" spans="1:9" s="47" customFormat="1" ht="27.75" customHeight="1">
      <c r="A1" s="68" t="s">
        <v>166</v>
      </c>
      <c r="B1" s="68"/>
      <c r="C1" s="68"/>
      <c r="D1" s="68"/>
      <c r="E1" s="68"/>
      <c r="F1" s="68"/>
      <c r="G1" s="68"/>
      <c r="H1" s="68"/>
      <c r="I1" s="68"/>
    </row>
    <row r="2" spans="1:9" s="47" customFormat="1" ht="27.75" customHeight="1">
      <c r="A2" s="68" t="s">
        <v>167</v>
      </c>
      <c r="B2" s="68"/>
      <c r="C2" s="68"/>
      <c r="D2" s="68"/>
      <c r="E2" s="68"/>
      <c r="F2" s="68"/>
      <c r="G2" s="68"/>
      <c r="H2" s="68"/>
      <c r="I2" s="68"/>
    </row>
    <row r="3" spans="1:9" s="47" customFormat="1" ht="27.75" customHeight="1">
      <c r="A3" s="68" t="s">
        <v>187</v>
      </c>
      <c r="B3" s="68"/>
      <c r="C3" s="68"/>
      <c r="D3" s="68"/>
      <c r="E3" s="68"/>
      <c r="F3" s="68"/>
      <c r="G3" s="68"/>
      <c r="H3" s="68"/>
      <c r="I3" s="68"/>
    </row>
    <row r="4" spans="1:9" ht="15.75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9" ht="27.75" customHeight="1">
      <c r="A5" s="63" t="s">
        <v>103</v>
      </c>
      <c r="B5" s="63" t="s">
        <v>104</v>
      </c>
      <c r="C5" s="63"/>
      <c r="D5" s="63" t="s">
        <v>52</v>
      </c>
      <c r="E5" s="63"/>
      <c r="F5" s="63"/>
      <c r="G5" s="63"/>
      <c r="H5" s="68" t="s">
        <v>76</v>
      </c>
      <c r="I5" s="68"/>
    </row>
    <row r="6" spans="1:9" ht="37.5">
      <c r="A6" s="63"/>
      <c r="B6" s="62" t="s">
        <v>215</v>
      </c>
      <c r="C6" s="62" t="s">
        <v>216</v>
      </c>
      <c r="D6" s="61" t="s">
        <v>59</v>
      </c>
      <c r="E6" s="62" t="s">
        <v>215</v>
      </c>
      <c r="F6" s="62" t="s">
        <v>216</v>
      </c>
      <c r="G6" s="62" t="s">
        <v>217</v>
      </c>
      <c r="H6" s="62" t="s">
        <v>215</v>
      </c>
      <c r="I6" s="62" t="s">
        <v>216</v>
      </c>
    </row>
    <row r="7" spans="1:9" ht="30" customHeight="1">
      <c r="A7" s="60" t="s">
        <v>105</v>
      </c>
      <c r="B7" s="102"/>
      <c r="C7" s="102"/>
      <c r="D7" s="102"/>
      <c r="E7" s="102"/>
      <c r="F7" s="102"/>
      <c r="G7" s="102"/>
      <c r="H7" s="102"/>
      <c r="I7" s="102"/>
    </row>
    <row r="8" spans="1:9" ht="30" customHeight="1">
      <c r="A8" s="60" t="s">
        <v>106</v>
      </c>
      <c r="B8" s="103">
        <v>760267700</v>
      </c>
      <c r="C8" s="103">
        <v>115454</v>
      </c>
      <c r="D8" s="103">
        <v>1210</v>
      </c>
      <c r="E8" s="103">
        <v>777795068</v>
      </c>
      <c r="F8" s="103">
        <v>127263</v>
      </c>
      <c r="G8" s="103">
        <v>1211</v>
      </c>
      <c r="H8" s="104">
        <f>E8/B8*100</f>
        <v>102.305420577515</v>
      </c>
      <c r="I8" s="104">
        <f>F8/C8*100</f>
        <v>110.22831603928837</v>
      </c>
    </row>
    <row r="9" spans="1:9" ht="30" customHeight="1">
      <c r="A9" s="60" t="s">
        <v>201</v>
      </c>
      <c r="B9" s="103">
        <v>407800000</v>
      </c>
      <c r="C9" s="103">
        <v>0</v>
      </c>
      <c r="D9" s="103">
        <v>36</v>
      </c>
      <c r="E9" s="103">
        <v>453794000</v>
      </c>
      <c r="F9" s="103">
        <v>0</v>
      </c>
      <c r="G9" s="103">
        <v>36</v>
      </c>
      <c r="H9" s="104">
        <f aca="true" t="shared" si="0" ref="H9:I23">E9/B9*100</f>
        <v>111.27856792545366</v>
      </c>
      <c r="I9" s="104">
        <v>0</v>
      </c>
    </row>
    <row r="10" spans="1:9" ht="30" customHeight="1">
      <c r="A10" s="60" t="s">
        <v>109</v>
      </c>
      <c r="B10" s="103">
        <v>238839450</v>
      </c>
      <c r="C10" s="103">
        <v>43879</v>
      </c>
      <c r="D10" s="103">
        <v>179</v>
      </c>
      <c r="E10" s="103">
        <v>133613713</v>
      </c>
      <c r="F10" s="103">
        <v>18173</v>
      </c>
      <c r="G10" s="103">
        <v>179</v>
      </c>
      <c r="H10" s="104">
        <f t="shared" si="0"/>
        <v>55.94289929908983</v>
      </c>
      <c r="I10" s="104">
        <f>F10/C10*100</f>
        <v>41.416167187037075</v>
      </c>
    </row>
    <row r="11" spans="1:9" ht="30" customHeight="1">
      <c r="A11" s="60" t="s">
        <v>155</v>
      </c>
      <c r="B11" s="103">
        <v>208950000</v>
      </c>
      <c r="C11" s="103">
        <v>0</v>
      </c>
      <c r="D11" s="103">
        <v>28</v>
      </c>
      <c r="E11" s="103">
        <v>367635000</v>
      </c>
      <c r="F11" s="103">
        <v>0</v>
      </c>
      <c r="G11" s="103">
        <v>28</v>
      </c>
      <c r="H11" s="104">
        <f t="shared" si="0"/>
        <v>175.9440057430007</v>
      </c>
      <c r="I11" s="104">
        <v>0</v>
      </c>
    </row>
    <row r="12" spans="1:9" ht="30" customHeight="1">
      <c r="A12" s="60" t="s">
        <v>202</v>
      </c>
      <c r="B12" s="103">
        <v>257153948.9</v>
      </c>
      <c r="C12" s="103">
        <v>25516</v>
      </c>
      <c r="D12" s="103">
        <v>338</v>
      </c>
      <c r="E12" s="103">
        <v>260893500</v>
      </c>
      <c r="F12" s="103">
        <v>26494</v>
      </c>
      <c r="G12" s="103">
        <v>338</v>
      </c>
      <c r="H12" s="104">
        <f t="shared" si="0"/>
        <v>101.45420714556252</v>
      </c>
      <c r="I12" s="104">
        <f>F12/C12*100</f>
        <v>103.83288916758113</v>
      </c>
    </row>
    <row r="13" spans="1:9" ht="30" customHeight="1">
      <c r="A13" s="60" t="s">
        <v>107</v>
      </c>
      <c r="B13" s="103">
        <v>251422508.74</v>
      </c>
      <c r="C13" s="103">
        <v>17657</v>
      </c>
      <c r="D13" s="103">
        <v>249</v>
      </c>
      <c r="E13" s="103">
        <v>152421681</v>
      </c>
      <c r="F13" s="103">
        <v>14135</v>
      </c>
      <c r="G13" s="103">
        <v>249</v>
      </c>
      <c r="H13" s="104">
        <f t="shared" si="0"/>
        <v>60.6237213063615</v>
      </c>
      <c r="I13" s="104">
        <f>F13/C13*100</f>
        <v>80.05323667667214</v>
      </c>
    </row>
    <row r="14" spans="1:9" ht="30" customHeight="1">
      <c r="A14" s="60" t="s">
        <v>108</v>
      </c>
      <c r="B14" s="103">
        <v>125324576.99999999</v>
      </c>
      <c r="C14" s="103">
        <v>14016</v>
      </c>
      <c r="D14" s="103">
        <v>142</v>
      </c>
      <c r="E14" s="103">
        <v>88085404</v>
      </c>
      <c r="F14" s="103">
        <v>8558</v>
      </c>
      <c r="G14" s="103">
        <v>142</v>
      </c>
      <c r="H14" s="104">
        <f t="shared" si="0"/>
        <v>70.28581792061426</v>
      </c>
      <c r="I14" s="104">
        <f>F14/C14*100</f>
        <v>61.0587899543379</v>
      </c>
    </row>
    <row r="15" spans="1:9" ht="30" customHeight="1">
      <c r="A15" s="60" t="s">
        <v>158</v>
      </c>
      <c r="B15" s="103">
        <v>721000</v>
      </c>
      <c r="C15" s="103">
        <v>0</v>
      </c>
      <c r="D15" s="103">
        <v>5</v>
      </c>
      <c r="E15" s="103">
        <v>7300000</v>
      </c>
      <c r="F15" s="103">
        <v>0</v>
      </c>
      <c r="G15" s="103">
        <v>5</v>
      </c>
      <c r="H15" s="104">
        <f t="shared" si="0"/>
        <v>1012.4826629680999</v>
      </c>
      <c r="I15" s="104">
        <v>0</v>
      </c>
    </row>
    <row r="16" spans="1:9" s="48" customFormat="1" ht="30" customHeight="1">
      <c r="A16" s="60" t="s">
        <v>168</v>
      </c>
      <c r="B16" s="103">
        <v>55695291.9</v>
      </c>
      <c r="C16" s="103">
        <v>1482</v>
      </c>
      <c r="D16" s="103">
        <v>48</v>
      </c>
      <c r="E16" s="103">
        <v>59145380</v>
      </c>
      <c r="F16" s="103">
        <v>3975</v>
      </c>
      <c r="G16" s="103">
        <v>48</v>
      </c>
      <c r="H16" s="104">
        <f t="shared" si="0"/>
        <v>106.1945776425673</v>
      </c>
      <c r="I16" s="104">
        <f t="shared" si="0"/>
        <v>268.2186234817814</v>
      </c>
    </row>
    <row r="17" spans="1:9" s="48" customFormat="1" ht="30" customHeight="1">
      <c r="A17" s="60" t="s">
        <v>169</v>
      </c>
      <c r="B17" s="103">
        <v>61232882.94</v>
      </c>
      <c r="C17" s="103">
        <v>3469</v>
      </c>
      <c r="D17" s="103">
        <v>51</v>
      </c>
      <c r="E17" s="103">
        <v>64246000</v>
      </c>
      <c r="F17" s="103">
        <v>1353</v>
      </c>
      <c r="G17" s="103">
        <v>51</v>
      </c>
      <c r="H17" s="104">
        <f t="shared" si="0"/>
        <v>104.92074995546503</v>
      </c>
      <c r="I17" s="104">
        <f t="shared" si="0"/>
        <v>39.00259440761026</v>
      </c>
    </row>
    <row r="18" spans="1:9" s="48" customFormat="1" ht="30" customHeight="1">
      <c r="A18" s="60" t="s">
        <v>170</v>
      </c>
      <c r="B18" s="103">
        <v>62365000</v>
      </c>
      <c r="C18" s="103">
        <v>34199</v>
      </c>
      <c r="D18" s="103">
        <v>34</v>
      </c>
      <c r="E18" s="103">
        <v>36774000</v>
      </c>
      <c r="F18" s="103">
        <v>2950</v>
      </c>
      <c r="G18" s="103">
        <v>34</v>
      </c>
      <c r="H18" s="104">
        <f t="shared" si="0"/>
        <v>58.965766054678106</v>
      </c>
      <c r="I18" s="104">
        <f t="shared" si="0"/>
        <v>8.625983215883505</v>
      </c>
    </row>
    <row r="19" spans="1:9" s="48" customFormat="1" ht="30" customHeight="1">
      <c r="A19" s="60" t="s">
        <v>203</v>
      </c>
      <c r="B19" s="103">
        <v>73295935.28</v>
      </c>
      <c r="C19" s="103">
        <v>2576</v>
      </c>
      <c r="D19" s="103">
        <v>107</v>
      </c>
      <c r="E19" s="103">
        <v>122713906</v>
      </c>
      <c r="F19" s="103">
        <v>4543</v>
      </c>
      <c r="G19" s="103">
        <v>107</v>
      </c>
      <c r="H19" s="104">
        <f t="shared" si="0"/>
        <v>167.422525589198</v>
      </c>
      <c r="I19" s="104">
        <f t="shared" si="0"/>
        <v>176.3586956521739</v>
      </c>
    </row>
    <row r="20" spans="1:9" s="49" customFormat="1" ht="30" customHeight="1">
      <c r="A20" s="60" t="s">
        <v>204</v>
      </c>
      <c r="B20" s="103">
        <v>127867902.2</v>
      </c>
      <c r="C20" s="103">
        <v>4694</v>
      </c>
      <c r="D20" s="103">
        <v>33</v>
      </c>
      <c r="E20" s="103">
        <v>38217200</v>
      </c>
      <c r="F20" s="103">
        <v>1135</v>
      </c>
      <c r="G20" s="103">
        <v>33</v>
      </c>
      <c r="H20" s="104">
        <f t="shared" si="0"/>
        <v>29.888032369705993</v>
      </c>
      <c r="I20" s="104">
        <f t="shared" si="0"/>
        <v>24.17980400511291</v>
      </c>
    </row>
    <row r="21" spans="1:9" s="49" customFormat="1" ht="30" customHeight="1">
      <c r="A21" s="60" t="s">
        <v>205</v>
      </c>
      <c r="B21" s="103">
        <v>67762000</v>
      </c>
      <c r="C21" s="103">
        <v>8557</v>
      </c>
      <c r="D21" s="103">
        <v>51</v>
      </c>
      <c r="E21" s="103">
        <v>43574000</v>
      </c>
      <c r="F21" s="103">
        <v>3992</v>
      </c>
      <c r="G21" s="103">
        <v>51</v>
      </c>
      <c r="H21" s="104">
        <f t="shared" si="0"/>
        <v>64.30447743573094</v>
      </c>
      <c r="I21" s="104">
        <f t="shared" si="0"/>
        <v>46.65186397101788</v>
      </c>
    </row>
    <row r="22" spans="1:9" s="49" customFormat="1" ht="30" customHeight="1">
      <c r="A22" s="60" t="s">
        <v>171</v>
      </c>
      <c r="B22" s="103">
        <v>31611691.6</v>
      </c>
      <c r="C22" s="103">
        <v>534</v>
      </c>
      <c r="D22" s="103">
        <v>29</v>
      </c>
      <c r="E22" s="103">
        <v>35792500</v>
      </c>
      <c r="F22" s="103">
        <v>1451</v>
      </c>
      <c r="G22" s="103">
        <v>29</v>
      </c>
      <c r="H22" s="104">
        <f t="shared" si="0"/>
        <v>113.22551305669451</v>
      </c>
      <c r="I22" s="104">
        <f t="shared" si="0"/>
        <v>271.7228464419476</v>
      </c>
    </row>
    <row r="23" spans="1:9" s="49" customFormat="1" ht="30" customHeight="1">
      <c r="A23" s="60" t="s">
        <v>110</v>
      </c>
      <c r="B23" s="103">
        <v>28186040</v>
      </c>
      <c r="C23" s="103">
        <v>7138</v>
      </c>
      <c r="D23" s="103">
        <v>10</v>
      </c>
      <c r="E23" s="103">
        <v>4944700</v>
      </c>
      <c r="F23" s="103">
        <v>853</v>
      </c>
      <c r="G23" s="103">
        <v>10</v>
      </c>
      <c r="H23" s="104">
        <f t="shared" si="0"/>
        <v>17.543081610612912</v>
      </c>
      <c r="I23" s="104">
        <f t="shared" si="0"/>
        <v>11.950126085738303</v>
      </c>
    </row>
    <row r="24" spans="1:9" s="49" customFormat="1" ht="30" customHeight="1">
      <c r="A24" s="60" t="s">
        <v>159</v>
      </c>
      <c r="B24" s="103">
        <v>22500000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4">
        <v>0</v>
      </c>
      <c r="I24" s="104">
        <v>0</v>
      </c>
    </row>
    <row r="25" spans="1:9" s="49" customFormat="1" ht="30" customHeight="1">
      <c r="A25" s="60" t="s">
        <v>172</v>
      </c>
      <c r="B25" s="103">
        <v>43816500</v>
      </c>
      <c r="C25" s="103">
        <v>8219</v>
      </c>
      <c r="D25" s="103">
        <v>86</v>
      </c>
      <c r="E25" s="103">
        <v>27823112</v>
      </c>
      <c r="F25" s="103">
        <v>4719</v>
      </c>
      <c r="G25" s="103">
        <v>86</v>
      </c>
      <c r="H25" s="104">
        <f>E25/B25*100</f>
        <v>63.499165839352756</v>
      </c>
      <c r="I25" s="104">
        <f>F25/C25*100</f>
        <v>57.41574400778684</v>
      </c>
    </row>
    <row r="26" spans="1:9" s="49" customFormat="1" ht="30" customHeight="1">
      <c r="A26" s="60" t="s">
        <v>111</v>
      </c>
      <c r="B26" s="103">
        <v>59428000</v>
      </c>
      <c r="C26" s="103">
        <v>4590</v>
      </c>
      <c r="D26" s="103">
        <v>40</v>
      </c>
      <c r="E26" s="103">
        <v>27647000</v>
      </c>
      <c r="F26" s="103">
        <v>2248</v>
      </c>
      <c r="G26" s="103">
        <v>40</v>
      </c>
      <c r="H26" s="104">
        <f>E26/B26*100</f>
        <v>46.52184155616881</v>
      </c>
      <c r="I26" s="104">
        <f>F26/C26*100</f>
        <v>48.9760348583878</v>
      </c>
    </row>
    <row r="27" spans="1:9" s="49" customFormat="1" ht="30" customHeight="1">
      <c r="A27" s="60" t="s">
        <v>206</v>
      </c>
      <c r="B27" s="103">
        <v>128319000</v>
      </c>
      <c r="C27" s="103">
        <v>0</v>
      </c>
      <c r="D27" s="103">
        <v>33</v>
      </c>
      <c r="E27" s="103">
        <v>318825049</v>
      </c>
      <c r="F27" s="103">
        <v>0</v>
      </c>
      <c r="G27" s="103">
        <v>33</v>
      </c>
      <c r="H27" s="104">
        <f>E27/B27*100</f>
        <v>248.4628535135093</v>
      </c>
      <c r="I27" s="104">
        <v>0</v>
      </c>
    </row>
    <row r="28" spans="1:9" s="49" customFormat="1" ht="30" customHeight="1">
      <c r="A28" s="60" t="s">
        <v>173</v>
      </c>
      <c r="B28" s="103">
        <v>0</v>
      </c>
      <c r="C28" s="103">
        <v>0</v>
      </c>
      <c r="D28" s="103">
        <v>345</v>
      </c>
      <c r="E28" s="103">
        <v>825109000</v>
      </c>
      <c r="F28" s="103">
        <v>8014</v>
      </c>
      <c r="G28" s="103">
        <v>345</v>
      </c>
      <c r="H28" s="104">
        <v>0</v>
      </c>
      <c r="I28" s="104">
        <v>0</v>
      </c>
    </row>
    <row r="29" spans="1:9" s="49" customFormat="1" ht="30" customHeight="1">
      <c r="A29" s="60" t="s">
        <v>174</v>
      </c>
      <c r="B29" s="103">
        <v>0</v>
      </c>
      <c r="C29" s="103">
        <v>0</v>
      </c>
      <c r="D29" s="103">
        <v>1</v>
      </c>
      <c r="E29" s="103">
        <v>52792900</v>
      </c>
      <c r="F29" s="103">
        <v>0</v>
      </c>
      <c r="G29" s="103">
        <v>1</v>
      </c>
      <c r="H29" s="104">
        <v>0</v>
      </c>
      <c r="I29" s="104">
        <v>0</v>
      </c>
    </row>
    <row r="30" spans="1:9" s="49" customFormat="1" ht="30" customHeight="1">
      <c r="A30" s="60" t="s">
        <v>175</v>
      </c>
      <c r="B30" s="103">
        <v>14774700</v>
      </c>
      <c r="C30" s="103">
        <v>1419</v>
      </c>
      <c r="D30" s="103">
        <v>35</v>
      </c>
      <c r="E30" s="103">
        <v>11442000</v>
      </c>
      <c r="F30" s="103">
        <v>1044</v>
      </c>
      <c r="G30" s="103">
        <v>35</v>
      </c>
      <c r="H30" s="104">
        <f aca="true" t="shared" si="1" ref="H30:I35">E30/B30*100</f>
        <v>77.44319681617901</v>
      </c>
      <c r="I30" s="104">
        <f t="shared" si="1"/>
        <v>73.57293868921776</v>
      </c>
    </row>
    <row r="31" spans="1:9" s="49" customFormat="1" ht="30" customHeight="1">
      <c r="A31" s="60" t="s">
        <v>176</v>
      </c>
      <c r="B31" s="103">
        <v>15469478</v>
      </c>
      <c r="C31" s="103">
        <v>31530</v>
      </c>
      <c r="D31" s="103">
        <v>30</v>
      </c>
      <c r="E31" s="103">
        <v>9022000</v>
      </c>
      <c r="F31" s="103">
        <v>960</v>
      </c>
      <c r="G31" s="103">
        <v>30</v>
      </c>
      <c r="H31" s="104">
        <f t="shared" si="1"/>
        <v>58.321295650700044</v>
      </c>
      <c r="I31" s="104">
        <f t="shared" si="1"/>
        <v>3.0447193149381544</v>
      </c>
    </row>
    <row r="32" spans="1:9" ht="30" customHeight="1">
      <c r="A32" s="60" t="s">
        <v>177</v>
      </c>
      <c r="B32" s="103">
        <v>20267400</v>
      </c>
      <c r="C32" s="103">
        <v>4335</v>
      </c>
      <c r="D32" s="103">
        <v>32</v>
      </c>
      <c r="E32" s="103">
        <v>12555000</v>
      </c>
      <c r="F32" s="103">
        <v>2477</v>
      </c>
      <c r="G32" s="103">
        <v>32</v>
      </c>
      <c r="H32" s="104">
        <f t="shared" si="1"/>
        <v>61.94677166286746</v>
      </c>
      <c r="I32" s="104">
        <f t="shared" si="1"/>
        <v>57.13956170703576</v>
      </c>
    </row>
    <row r="33" spans="1:9" s="49" customFormat="1" ht="30" customHeight="1">
      <c r="A33" s="60" t="s">
        <v>178</v>
      </c>
      <c r="B33" s="103">
        <v>69093901.8</v>
      </c>
      <c r="C33" s="103">
        <v>5035</v>
      </c>
      <c r="D33" s="103">
        <v>76</v>
      </c>
      <c r="E33" s="103">
        <v>40986471</v>
      </c>
      <c r="F33" s="103">
        <v>3459</v>
      </c>
      <c r="G33" s="103">
        <v>76</v>
      </c>
      <c r="H33" s="104">
        <f t="shared" si="1"/>
        <v>59.31995434074617</v>
      </c>
      <c r="I33" s="104">
        <f t="shared" si="1"/>
        <v>68.69910625620655</v>
      </c>
    </row>
    <row r="34" spans="1:9" s="49" customFormat="1" ht="30" customHeight="1">
      <c r="A34" s="60" t="s">
        <v>179</v>
      </c>
      <c r="B34" s="103">
        <v>3149600</v>
      </c>
      <c r="C34" s="103">
        <v>928</v>
      </c>
      <c r="D34" s="103">
        <v>6</v>
      </c>
      <c r="E34" s="103">
        <v>714000</v>
      </c>
      <c r="F34" s="103">
        <v>194</v>
      </c>
      <c r="G34" s="103">
        <v>6</v>
      </c>
      <c r="H34" s="104">
        <f t="shared" si="1"/>
        <v>22.66954533909068</v>
      </c>
      <c r="I34" s="104">
        <f t="shared" si="1"/>
        <v>20.905172413793103</v>
      </c>
    </row>
    <row r="35" spans="1:9" s="49" customFormat="1" ht="30" customHeight="1">
      <c r="A35" s="60" t="s">
        <v>180</v>
      </c>
      <c r="B35" s="103">
        <v>11182000</v>
      </c>
      <c r="C35" s="103">
        <v>3215</v>
      </c>
      <c r="D35" s="103">
        <v>47</v>
      </c>
      <c r="E35" s="103">
        <v>11041500</v>
      </c>
      <c r="F35" s="103">
        <v>3213</v>
      </c>
      <c r="G35" s="103">
        <v>47</v>
      </c>
      <c r="H35" s="104">
        <f t="shared" si="1"/>
        <v>98.74351636558755</v>
      </c>
      <c r="I35" s="104">
        <f t="shared" si="1"/>
        <v>99.93779160186625</v>
      </c>
    </row>
    <row r="36" spans="1:9" ht="30" customHeight="1">
      <c r="A36" s="60" t="s">
        <v>112</v>
      </c>
      <c r="B36" s="103">
        <v>35100000</v>
      </c>
      <c r="C36" s="103">
        <v>0</v>
      </c>
      <c r="D36" s="103">
        <v>18</v>
      </c>
      <c r="E36" s="103">
        <v>329158496.16</v>
      </c>
      <c r="F36" s="103">
        <v>0</v>
      </c>
      <c r="G36" s="103">
        <v>18</v>
      </c>
      <c r="H36" s="104">
        <f>E36/B36*100</f>
        <v>937.7734933333335</v>
      </c>
      <c r="I36" s="104">
        <v>0</v>
      </c>
    </row>
    <row r="37" spans="1:9" ht="30" customHeight="1">
      <c r="A37" s="60" t="s">
        <v>113</v>
      </c>
      <c r="B37" s="103">
        <v>828435188.8499999</v>
      </c>
      <c r="C37" s="103">
        <v>16519</v>
      </c>
      <c r="D37" s="103">
        <v>591</v>
      </c>
      <c r="E37" s="103">
        <v>781624749.19</v>
      </c>
      <c r="F37" s="103">
        <v>8201</v>
      </c>
      <c r="G37" s="103">
        <v>591</v>
      </c>
      <c r="H37" s="104">
        <f>E37/B37*100</f>
        <v>94.34953508855892</v>
      </c>
      <c r="I37" s="104">
        <f>F37/C37*100</f>
        <v>49.64586234033537</v>
      </c>
    </row>
    <row r="38" spans="1:9" ht="30" customHeight="1">
      <c r="A38" s="60" t="s">
        <v>114</v>
      </c>
      <c r="B38" s="103">
        <f aca="true" t="shared" si="2" ref="B38:G38">SUM(B8+B9+B10+B11+B12+B13+B14+B15+B16+B17+B18+B19+B20+B21+B22+B23+B24+B25+B26+B27+B28+B29+B30+B31+B32+B33+B34+B35+B36+B37)</f>
        <v>4010031697.21</v>
      </c>
      <c r="C38" s="103">
        <f t="shared" si="2"/>
        <v>354961</v>
      </c>
      <c r="D38" s="103">
        <f t="shared" si="2"/>
        <v>3890</v>
      </c>
      <c r="E38" s="103">
        <f t="shared" si="2"/>
        <v>5095687329.35</v>
      </c>
      <c r="F38" s="103">
        <f t="shared" si="2"/>
        <v>249404</v>
      </c>
      <c r="G38" s="103">
        <f t="shared" si="2"/>
        <v>3891</v>
      </c>
      <c r="H38" s="107">
        <f>E38/B38*100</f>
        <v>127.07349253362139</v>
      </c>
      <c r="I38" s="107">
        <f>F38/C38*100</f>
        <v>70.26236685156961</v>
      </c>
    </row>
    <row r="39" spans="1:9" ht="30" customHeight="1">
      <c r="A39" s="60" t="s">
        <v>115</v>
      </c>
      <c r="B39" s="103"/>
      <c r="C39" s="103"/>
      <c r="D39" s="103"/>
      <c r="E39" s="103"/>
      <c r="F39" s="102"/>
      <c r="G39" s="103"/>
      <c r="H39" s="104"/>
      <c r="I39" s="104"/>
    </row>
    <row r="40" spans="1:9" ht="30" customHeight="1">
      <c r="A40" s="60" t="s">
        <v>181</v>
      </c>
      <c r="B40" s="103"/>
      <c r="C40" s="103"/>
      <c r="D40" s="103"/>
      <c r="E40" s="103"/>
      <c r="F40" s="103"/>
      <c r="G40" s="103"/>
      <c r="H40" s="104"/>
      <c r="I40" s="104"/>
    </row>
    <row r="41" spans="1:9" ht="30" customHeight="1">
      <c r="A41" s="60" t="s">
        <v>118</v>
      </c>
      <c r="B41" s="103">
        <v>299073100</v>
      </c>
      <c r="C41" s="103">
        <v>0</v>
      </c>
      <c r="D41" s="103">
        <v>134</v>
      </c>
      <c r="E41" s="103">
        <v>195799775</v>
      </c>
      <c r="F41" s="103">
        <v>0</v>
      </c>
      <c r="G41" s="103">
        <v>134</v>
      </c>
      <c r="H41" s="104">
        <f aca="true" t="shared" si="3" ref="H41:H46">E41/B41*100</f>
        <v>65.46886864783225</v>
      </c>
      <c r="I41" s="105">
        <v>0</v>
      </c>
    </row>
    <row r="42" spans="1:9" ht="30" customHeight="1">
      <c r="A42" s="60" t="s">
        <v>116</v>
      </c>
      <c r="B42" s="103">
        <v>297776675.99</v>
      </c>
      <c r="C42" s="103">
        <v>0</v>
      </c>
      <c r="D42" s="103">
        <v>183</v>
      </c>
      <c r="E42" s="103">
        <v>212625407</v>
      </c>
      <c r="F42" s="103">
        <v>0</v>
      </c>
      <c r="G42" s="103">
        <v>183</v>
      </c>
      <c r="H42" s="104">
        <f t="shared" si="3"/>
        <v>71.40431878792965</v>
      </c>
      <c r="I42" s="105">
        <v>0</v>
      </c>
    </row>
    <row r="43" spans="1:9" ht="30" customHeight="1">
      <c r="A43" s="60" t="s">
        <v>129</v>
      </c>
      <c r="B43" s="103">
        <v>17941749.990000002</v>
      </c>
      <c r="C43" s="103">
        <v>0</v>
      </c>
      <c r="D43" s="103">
        <v>5</v>
      </c>
      <c r="E43" s="103">
        <v>1675000</v>
      </c>
      <c r="F43" s="103">
        <v>0</v>
      </c>
      <c r="G43" s="103">
        <v>5</v>
      </c>
      <c r="H43" s="104">
        <f t="shared" si="3"/>
        <v>9.335767140516262</v>
      </c>
      <c r="I43" s="105">
        <v>0</v>
      </c>
    </row>
    <row r="44" spans="1:9" ht="30" customHeight="1">
      <c r="A44" s="60" t="s">
        <v>117</v>
      </c>
      <c r="B44" s="103">
        <v>71649000</v>
      </c>
      <c r="C44" s="103">
        <v>0</v>
      </c>
      <c r="D44" s="103">
        <v>44</v>
      </c>
      <c r="E44" s="103">
        <v>61512600</v>
      </c>
      <c r="F44" s="103">
        <v>0</v>
      </c>
      <c r="G44" s="103">
        <v>44</v>
      </c>
      <c r="H44" s="104">
        <f t="shared" si="3"/>
        <v>85.85269857220618</v>
      </c>
      <c r="I44" s="105">
        <v>0</v>
      </c>
    </row>
    <row r="45" spans="1:9" ht="30" customHeight="1">
      <c r="A45" s="60" t="s">
        <v>207</v>
      </c>
      <c r="B45" s="103">
        <v>12490000</v>
      </c>
      <c r="C45" s="103">
        <v>0</v>
      </c>
      <c r="D45" s="103">
        <v>5</v>
      </c>
      <c r="E45" s="103">
        <v>85410986.7</v>
      </c>
      <c r="F45" s="103">
        <v>0</v>
      </c>
      <c r="G45" s="103">
        <v>5</v>
      </c>
      <c r="H45" s="104">
        <f t="shared" si="3"/>
        <v>683.8349615692554</v>
      </c>
      <c r="I45" s="105">
        <v>0</v>
      </c>
    </row>
    <row r="46" spans="1:9" ht="30" customHeight="1">
      <c r="A46" s="60" t="s">
        <v>131</v>
      </c>
      <c r="B46" s="103">
        <v>4775000</v>
      </c>
      <c r="C46" s="103">
        <v>0</v>
      </c>
      <c r="D46" s="103">
        <v>1</v>
      </c>
      <c r="E46" s="103">
        <v>500000</v>
      </c>
      <c r="F46" s="103">
        <v>0</v>
      </c>
      <c r="G46" s="103">
        <v>1</v>
      </c>
      <c r="H46" s="104">
        <f t="shared" si="3"/>
        <v>10.471204188481675</v>
      </c>
      <c r="I46" s="105">
        <v>0</v>
      </c>
    </row>
    <row r="47" spans="1:9" ht="30" customHeight="1">
      <c r="A47" s="60" t="s">
        <v>182</v>
      </c>
      <c r="B47" s="103">
        <v>515000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4">
        <v>0</v>
      </c>
      <c r="I47" s="105">
        <v>0</v>
      </c>
    </row>
    <row r="48" spans="1:9" ht="30" customHeight="1">
      <c r="A48" s="60" t="s">
        <v>132</v>
      </c>
      <c r="B48" s="103">
        <v>181031254.01</v>
      </c>
      <c r="C48" s="103">
        <v>0</v>
      </c>
      <c r="D48" s="103">
        <v>103</v>
      </c>
      <c r="E48" s="103">
        <v>95312061</v>
      </c>
      <c r="F48" s="103">
        <v>0</v>
      </c>
      <c r="G48" s="103">
        <v>103</v>
      </c>
      <c r="H48" s="104">
        <f>E48/B48*100</f>
        <v>52.649506032110374</v>
      </c>
      <c r="I48" s="105">
        <v>0</v>
      </c>
    </row>
    <row r="49" spans="1:9" s="47" customFormat="1" ht="30" customHeight="1">
      <c r="A49" s="60" t="s">
        <v>183</v>
      </c>
      <c r="B49" s="103">
        <f aca="true" t="shared" si="4" ref="B49:G49">SUM(B41:B48)</f>
        <v>885251779.99</v>
      </c>
      <c r="C49" s="103">
        <f t="shared" si="4"/>
        <v>0</v>
      </c>
      <c r="D49" s="103">
        <f t="shared" si="4"/>
        <v>475</v>
      </c>
      <c r="E49" s="103">
        <f t="shared" si="4"/>
        <v>652835829.7</v>
      </c>
      <c r="F49" s="103">
        <f t="shared" si="4"/>
        <v>0</v>
      </c>
      <c r="G49" s="103">
        <f t="shared" si="4"/>
        <v>475</v>
      </c>
      <c r="H49" s="107">
        <f>E49/B49*100</f>
        <v>73.74577995283722</v>
      </c>
      <c r="I49" s="108">
        <v>0</v>
      </c>
    </row>
    <row r="50" spans="1:9" ht="30" customHeight="1">
      <c r="A50" s="60" t="s">
        <v>119</v>
      </c>
      <c r="B50" s="103"/>
      <c r="C50" s="103"/>
      <c r="D50" s="103"/>
      <c r="E50" s="103"/>
      <c r="F50" s="103"/>
      <c r="G50" s="103"/>
      <c r="H50" s="104"/>
      <c r="I50" s="105"/>
    </row>
    <row r="51" spans="1:9" ht="30" customHeight="1">
      <c r="A51" s="60" t="s">
        <v>133</v>
      </c>
      <c r="B51" s="103">
        <v>239746000</v>
      </c>
      <c r="C51" s="103">
        <v>0</v>
      </c>
      <c r="D51" s="103">
        <v>189</v>
      </c>
      <c r="E51" s="103">
        <v>207865000</v>
      </c>
      <c r="F51" s="103">
        <v>0</v>
      </c>
      <c r="G51" s="103">
        <v>189</v>
      </c>
      <c r="H51" s="104">
        <f>E51/B51*100</f>
        <v>86.70217647009753</v>
      </c>
      <c r="I51" s="105">
        <v>0</v>
      </c>
    </row>
    <row r="52" spans="1:9" ht="30" customHeight="1">
      <c r="A52" s="60" t="s">
        <v>157</v>
      </c>
      <c r="B52" s="103">
        <v>111235000</v>
      </c>
      <c r="C52" s="103">
        <v>0</v>
      </c>
      <c r="D52" s="103">
        <v>40</v>
      </c>
      <c r="E52" s="103">
        <v>82280000</v>
      </c>
      <c r="F52" s="103">
        <v>0</v>
      </c>
      <c r="G52" s="103">
        <v>40</v>
      </c>
      <c r="H52" s="104">
        <f>E52/B52*100</f>
        <v>73.96952398076145</v>
      </c>
      <c r="I52" s="105">
        <v>0</v>
      </c>
    </row>
    <row r="53" spans="1:9" ht="30" customHeight="1">
      <c r="A53" s="60" t="s">
        <v>184</v>
      </c>
      <c r="B53" s="103">
        <v>0</v>
      </c>
      <c r="C53" s="103">
        <v>0</v>
      </c>
      <c r="D53" s="103">
        <v>2</v>
      </c>
      <c r="E53" s="103">
        <v>2100000</v>
      </c>
      <c r="F53" s="103">
        <v>0</v>
      </c>
      <c r="G53" s="103">
        <v>2</v>
      </c>
      <c r="H53" s="104">
        <v>0</v>
      </c>
      <c r="I53" s="105">
        <v>0</v>
      </c>
    </row>
    <row r="54" spans="1:9" ht="30" customHeight="1">
      <c r="A54" s="60" t="s">
        <v>185</v>
      </c>
      <c r="B54" s="103">
        <v>3400000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4">
        <f>E54/B54*100</f>
        <v>0</v>
      </c>
      <c r="I54" s="105">
        <v>0</v>
      </c>
    </row>
    <row r="55" spans="1:9" ht="30" customHeight="1">
      <c r="A55" s="60" t="s">
        <v>113</v>
      </c>
      <c r="B55" s="103">
        <v>1050000</v>
      </c>
      <c r="C55" s="103">
        <v>0</v>
      </c>
      <c r="D55" s="103">
        <v>3</v>
      </c>
      <c r="E55" s="103">
        <v>16400000</v>
      </c>
      <c r="F55" s="103">
        <v>0</v>
      </c>
      <c r="G55" s="103">
        <v>3</v>
      </c>
      <c r="H55" s="104">
        <f>E55/B55*100</f>
        <v>1561.904761904762</v>
      </c>
      <c r="I55" s="105">
        <v>0</v>
      </c>
    </row>
    <row r="56" spans="1:9" s="47" customFormat="1" ht="30" customHeight="1">
      <c r="A56" s="60" t="s">
        <v>120</v>
      </c>
      <c r="B56" s="103">
        <f aca="true" t="shared" si="5" ref="B56:G56">SUM(B51:B55)</f>
        <v>355431000</v>
      </c>
      <c r="C56" s="103">
        <f t="shared" si="5"/>
        <v>0</v>
      </c>
      <c r="D56" s="103">
        <f t="shared" si="5"/>
        <v>234</v>
      </c>
      <c r="E56" s="103">
        <f t="shared" si="5"/>
        <v>308645000</v>
      </c>
      <c r="F56" s="103">
        <f t="shared" si="5"/>
        <v>0</v>
      </c>
      <c r="G56" s="103">
        <f t="shared" si="5"/>
        <v>234</v>
      </c>
      <c r="H56" s="107">
        <f>E56/B56*100</f>
        <v>86.83682627570471</v>
      </c>
      <c r="I56" s="108">
        <v>0</v>
      </c>
    </row>
    <row r="57" spans="1:9" s="47" customFormat="1" ht="30" customHeight="1">
      <c r="A57" s="60" t="s">
        <v>136</v>
      </c>
      <c r="B57" s="103">
        <v>12350000</v>
      </c>
      <c r="C57" s="103">
        <v>0</v>
      </c>
      <c r="D57" s="103">
        <v>30</v>
      </c>
      <c r="E57" s="103">
        <v>37800000</v>
      </c>
      <c r="F57" s="103">
        <v>0</v>
      </c>
      <c r="G57" s="103">
        <v>30</v>
      </c>
      <c r="H57" s="107">
        <v>30</v>
      </c>
      <c r="I57" s="108">
        <v>0</v>
      </c>
    </row>
    <row r="58" spans="1:9" s="47" customFormat="1" ht="30" customHeight="1">
      <c r="A58" s="60" t="s">
        <v>134</v>
      </c>
      <c r="B58" s="103">
        <v>6442500</v>
      </c>
      <c r="C58" s="103">
        <v>0</v>
      </c>
      <c r="D58" s="103">
        <v>8</v>
      </c>
      <c r="E58" s="103">
        <v>2270000</v>
      </c>
      <c r="F58" s="103">
        <v>0</v>
      </c>
      <c r="G58" s="103">
        <v>8</v>
      </c>
      <c r="H58" s="107">
        <v>8</v>
      </c>
      <c r="I58" s="108">
        <v>0</v>
      </c>
    </row>
    <row r="59" spans="1:9" s="47" customFormat="1" ht="30" customHeight="1">
      <c r="A59" s="60" t="s">
        <v>121</v>
      </c>
      <c r="B59" s="103">
        <f aca="true" t="shared" si="6" ref="B59:I59">B49+B56+B57+B58</f>
        <v>1259475279.99</v>
      </c>
      <c r="C59" s="103">
        <f t="shared" si="6"/>
        <v>0</v>
      </c>
      <c r="D59" s="103">
        <f t="shared" si="6"/>
        <v>747</v>
      </c>
      <c r="E59" s="103">
        <f t="shared" si="6"/>
        <v>1001550829.7</v>
      </c>
      <c r="F59" s="103">
        <f t="shared" si="6"/>
        <v>0</v>
      </c>
      <c r="G59" s="103">
        <f t="shared" si="6"/>
        <v>747</v>
      </c>
      <c r="H59" s="103">
        <f t="shared" si="6"/>
        <v>198.58260622854192</v>
      </c>
      <c r="I59" s="103">
        <f t="shared" si="6"/>
        <v>0</v>
      </c>
    </row>
    <row r="60" spans="1:9" s="47" customFormat="1" ht="30" customHeight="1">
      <c r="A60" s="60" t="s">
        <v>122</v>
      </c>
      <c r="B60" s="103">
        <f aca="true" t="shared" si="7" ref="B60:G60">SUM(B61:B62)</f>
        <v>1299836963.32</v>
      </c>
      <c r="C60" s="103">
        <f t="shared" si="7"/>
        <v>0</v>
      </c>
      <c r="D60" s="103">
        <f t="shared" si="7"/>
        <v>1245</v>
      </c>
      <c r="E60" s="103">
        <f t="shared" si="7"/>
        <v>1132421573.08</v>
      </c>
      <c r="F60" s="103">
        <f t="shared" si="7"/>
        <v>0</v>
      </c>
      <c r="G60" s="103">
        <f t="shared" si="7"/>
        <v>1245</v>
      </c>
      <c r="H60" s="107">
        <f>E60/B60*100</f>
        <v>87.12027777603791</v>
      </c>
      <c r="I60" s="108">
        <v>0</v>
      </c>
    </row>
    <row r="61" spans="1:9" ht="30" customHeight="1">
      <c r="A61" s="60" t="s">
        <v>123</v>
      </c>
      <c r="B61" s="103">
        <v>61565399.989999995</v>
      </c>
      <c r="C61" s="103">
        <v>0</v>
      </c>
      <c r="D61" s="103">
        <v>542</v>
      </c>
      <c r="E61" s="103">
        <v>133161285.75</v>
      </c>
      <c r="F61" s="103">
        <v>0</v>
      </c>
      <c r="G61" s="103">
        <v>542</v>
      </c>
      <c r="H61" s="104">
        <f>E61/B61*100</f>
        <v>216.292407377568</v>
      </c>
      <c r="I61" s="105">
        <v>0</v>
      </c>
    </row>
    <row r="62" spans="1:9" ht="30" customHeight="1">
      <c r="A62" s="60" t="s">
        <v>160</v>
      </c>
      <c r="B62" s="103">
        <v>1238271563.33</v>
      </c>
      <c r="C62" s="103">
        <v>0</v>
      </c>
      <c r="D62" s="103">
        <v>703</v>
      </c>
      <c r="E62" s="103">
        <v>999260287.3299999</v>
      </c>
      <c r="F62" s="103">
        <v>0</v>
      </c>
      <c r="G62" s="103">
        <v>703</v>
      </c>
      <c r="H62" s="104">
        <f>E62/B62*100</f>
        <v>80.69799201741796</v>
      </c>
      <c r="I62" s="105">
        <v>0</v>
      </c>
    </row>
    <row r="63" spans="1:9" s="50" customFormat="1" ht="30" customHeight="1">
      <c r="A63" s="60" t="s">
        <v>33</v>
      </c>
      <c r="B63" s="109">
        <f>B38+B59+B60</f>
        <v>6569343940.5199995</v>
      </c>
      <c r="C63" s="109">
        <f>C38+C59+C60</f>
        <v>354961</v>
      </c>
      <c r="D63" s="109">
        <f>+D60+D59+D38</f>
        <v>5882</v>
      </c>
      <c r="E63" s="109">
        <f>+E60+E59+E38</f>
        <v>7229659732.13</v>
      </c>
      <c r="F63" s="109">
        <f>+F60+F59+F38</f>
        <v>249404</v>
      </c>
      <c r="G63" s="103">
        <f>+G38+G59+G60</f>
        <v>5883</v>
      </c>
      <c r="H63" s="104">
        <f>E63/B63*100</f>
        <v>110.05147237819509</v>
      </c>
      <c r="I63" s="104">
        <f>F63/C63*100</f>
        <v>70.26236685156961</v>
      </c>
    </row>
    <row r="64" spans="1:9" s="51" customFormat="1" ht="12" customHeight="1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33" customHeight="1">
      <c r="A65" s="64" t="s">
        <v>186</v>
      </c>
      <c r="B65" s="64"/>
      <c r="C65" s="64"/>
      <c r="D65" s="106"/>
      <c r="E65" s="106"/>
      <c r="F65" s="106"/>
      <c r="G65" s="106"/>
      <c r="H65" s="106"/>
      <c r="I65" s="102"/>
    </row>
    <row r="66" ht="27.75" customHeight="1">
      <c r="B66" s="38"/>
    </row>
    <row r="67" spans="4:7" ht="27.75" customHeight="1">
      <c r="D67" s="38"/>
      <c r="E67" s="38"/>
      <c r="F67" s="52"/>
      <c r="G67" s="38"/>
    </row>
    <row r="68" spans="4:7" ht="27.75" customHeight="1">
      <c r="D68" s="38"/>
      <c r="E68" s="38"/>
      <c r="F68" s="38"/>
      <c r="G68" s="38"/>
    </row>
    <row r="69" spans="4:7" ht="27.75" customHeight="1">
      <c r="D69" s="38"/>
      <c r="E69" s="38"/>
      <c r="F69" s="38"/>
      <c r="G69" s="38"/>
    </row>
    <row r="70" ht="27.75" customHeight="1">
      <c r="B70" s="38"/>
    </row>
  </sheetData>
  <sheetProtection/>
  <printOptions horizontalCentered="1"/>
  <pageMargins left="0.5905511811023623" right="0.5905511811023623" top="0.5905511811023623" bottom="0.5905511811023623" header="0" footer="0"/>
  <pageSetup fitToWidth="0" horizontalDpi="600" verticalDpi="600" orientation="portrait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P4" sqref="P4"/>
    </sheetView>
  </sheetViews>
  <sheetFormatPr defaultColWidth="11.421875" defaultRowHeight="21.75" customHeight="1"/>
  <cols>
    <col min="1" max="1" width="41.421875" style="17" bestFit="1" customWidth="1"/>
    <col min="2" max="2" width="25.57421875" style="17" bestFit="1" customWidth="1"/>
    <col min="3" max="3" width="22.421875" style="17" bestFit="1" customWidth="1"/>
    <col min="4" max="4" width="25.57421875" style="17" customWidth="1"/>
    <col min="5" max="5" width="19.8515625" style="17" bestFit="1" customWidth="1"/>
    <col min="6" max="6" width="25.57421875" style="17" customWidth="1"/>
    <col min="7" max="7" width="19.8515625" style="17" bestFit="1" customWidth="1"/>
    <col min="8" max="8" width="25.57421875" style="17" customWidth="1"/>
    <col min="9" max="9" width="18.00390625" style="17" bestFit="1" customWidth="1"/>
    <col min="10" max="10" width="25.57421875" style="17" customWidth="1"/>
    <col min="11" max="11" width="16.00390625" style="17" bestFit="1" customWidth="1"/>
    <col min="12" max="12" width="25.57421875" style="17" customWidth="1"/>
    <col min="13" max="13" width="22.421875" style="17" bestFit="1" customWidth="1"/>
    <col min="14" max="14" width="25.57421875" style="17" bestFit="1" customWidth="1"/>
    <col min="15" max="15" width="22.421875" style="17" bestFit="1" customWidth="1"/>
    <col min="16" max="16384" width="11.421875" style="17" customWidth="1"/>
  </cols>
  <sheetData>
    <row r="1" spans="1:16" s="16" customFormat="1" ht="23.25">
      <c r="A1" s="82" t="s">
        <v>124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2"/>
    </row>
    <row r="2" spans="1:15" s="16" customFormat="1" ht="23.25">
      <c r="A2" s="82" t="str">
        <f>+'Form. por Suc. y Sub-sectores'!A2</f>
        <v>Enero - Marzo 2024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0.5" customHeight="1">
      <c r="A3" s="110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2"/>
      <c r="O3" s="72"/>
    </row>
    <row r="4" spans="1:15" ht="23.25">
      <c r="A4" s="74"/>
      <c r="B4" s="74"/>
      <c r="C4" s="74"/>
      <c r="D4" s="82" t="s">
        <v>36</v>
      </c>
      <c r="E4" s="82"/>
      <c r="F4" s="82"/>
      <c r="G4" s="82"/>
      <c r="H4" s="82"/>
      <c r="I4" s="82"/>
      <c r="J4" s="82"/>
      <c r="K4" s="82"/>
      <c r="L4" s="74"/>
      <c r="M4" s="74"/>
      <c r="N4" s="74"/>
      <c r="O4" s="74"/>
    </row>
    <row r="5" spans="1:15" ht="23.25">
      <c r="A5" s="74" t="s">
        <v>51</v>
      </c>
      <c r="B5" s="82" t="s">
        <v>38</v>
      </c>
      <c r="C5" s="82"/>
      <c r="D5" s="82" t="s">
        <v>39</v>
      </c>
      <c r="E5" s="82"/>
      <c r="F5" s="82" t="s">
        <v>40</v>
      </c>
      <c r="G5" s="82"/>
      <c r="H5" s="82" t="s">
        <v>125</v>
      </c>
      <c r="I5" s="82"/>
      <c r="J5" s="82" t="s">
        <v>41</v>
      </c>
      <c r="K5" s="82"/>
      <c r="L5" s="82" t="s">
        <v>42</v>
      </c>
      <c r="M5" s="82"/>
      <c r="N5" s="82" t="s">
        <v>43</v>
      </c>
      <c r="O5" s="82"/>
    </row>
    <row r="6" spans="1:15" ht="23.25">
      <c r="A6" s="74" t="s">
        <v>37</v>
      </c>
      <c r="B6" s="74" t="s">
        <v>126</v>
      </c>
      <c r="C6" s="74" t="s">
        <v>127</v>
      </c>
      <c r="D6" s="74" t="s">
        <v>126</v>
      </c>
      <c r="E6" s="74" t="s">
        <v>127</v>
      </c>
      <c r="F6" s="74" t="s">
        <v>126</v>
      </c>
      <c r="G6" s="74" t="s">
        <v>127</v>
      </c>
      <c r="H6" s="74" t="s">
        <v>126</v>
      </c>
      <c r="I6" s="74" t="s">
        <v>127</v>
      </c>
      <c r="J6" s="74" t="s">
        <v>126</v>
      </c>
      <c r="K6" s="74" t="s">
        <v>127</v>
      </c>
      <c r="L6" s="74" t="s">
        <v>126</v>
      </c>
      <c r="M6" s="74" t="s">
        <v>127</v>
      </c>
      <c r="N6" s="74" t="s">
        <v>126</v>
      </c>
      <c r="O6" s="74" t="s">
        <v>127</v>
      </c>
    </row>
    <row r="7" spans="1:15" ht="23.25">
      <c r="A7" s="74" t="s">
        <v>44</v>
      </c>
      <c r="B7" s="74" t="s">
        <v>61</v>
      </c>
      <c r="C7" s="74" t="s">
        <v>61</v>
      </c>
      <c r="D7" s="74" t="s">
        <v>61</v>
      </c>
      <c r="E7" s="74" t="s">
        <v>61</v>
      </c>
      <c r="F7" s="74" t="s">
        <v>61</v>
      </c>
      <c r="G7" s="74" t="s">
        <v>61</v>
      </c>
      <c r="H7" s="74" t="s">
        <v>61</v>
      </c>
      <c r="I7" s="74" t="s">
        <v>61</v>
      </c>
      <c r="J7" s="74" t="s">
        <v>61</v>
      </c>
      <c r="K7" s="74" t="s">
        <v>61</v>
      </c>
      <c r="L7" s="74" t="s">
        <v>61</v>
      </c>
      <c r="M7" s="74" t="s">
        <v>61</v>
      </c>
      <c r="N7" s="74" t="s">
        <v>61</v>
      </c>
      <c r="O7" s="74" t="s">
        <v>61</v>
      </c>
    </row>
    <row r="8" spans="1:17" ht="27.75" customHeight="1">
      <c r="A8" s="74" t="s">
        <v>1</v>
      </c>
      <c r="B8" s="90">
        <v>407139637.21</v>
      </c>
      <c r="C8" s="90">
        <v>631363860.43</v>
      </c>
      <c r="D8" s="90">
        <v>242790726.14</v>
      </c>
      <c r="E8" s="90">
        <v>202759786.16</v>
      </c>
      <c r="F8" s="90">
        <v>65371516.760000005</v>
      </c>
      <c r="G8" s="90">
        <v>59607801.69</v>
      </c>
      <c r="H8" s="90">
        <v>10507693</v>
      </c>
      <c r="I8" s="90">
        <v>1889310.0999999999</v>
      </c>
      <c r="J8" s="90">
        <v>418364.57999999996</v>
      </c>
      <c r="K8" s="90">
        <v>949395.2</v>
      </c>
      <c r="L8" s="90">
        <v>533289497.79</v>
      </c>
      <c r="M8" s="90">
        <v>443908727.65</v>
      </c>
      <c r="N8" s="90">
        <f>SUM(N9:N13)</f>
        <v>1259517435.48</v>
      </c>
      <c r="O8" s="90">
        <f>SUM(O9:O13)</f>
        <v>1340478881.23</v>
      </c>
      <c r="Q8" s="33"/>
    </row>
    <row r="9" spans="1:15" ht="27.75" customHeight="1">
      <c r="A9" s="74" t="s">
        <v>2</v>
      </c>
      <c r="B9" s="111">
        <v>193568967.81</v>
      </c>
      <c r="C9" s="111">
        <v>451327370.48</v>
      </c>
      <c r="D9" s="111">
        <v>87515986.48</v>
      </c>
      <c r="E9" s="111">
        <v>13328643</v>
      </c>
      <c r="F9" s="111">
        <v>8404434.53</v>
      </c>
      <c r="G9" s="111">
        <v>12612895.67</v>
      </c>
      <c r="H9" s="90">
        <v>6303000</v>
      </c>
      <c r="I9" s="90">
        <v>59701.69</v>
      </c>
      <c r="J9" s="90">
        <v>0</v>
      </c>
      <c r="K9" s="90">
        <v>559539.87</v>
      </c>
      <c r="L9" s="90">
        <v>391451911.19</v>
      </c>
      <c r="M9" s="90">
        <v>352222013.4</v>
      </c>
      <c r="N9" s="90">
        <f>+B9+D9+F9+H9+J9+L9</f>
        <v>687244300.01</v>
      </c>
      <c r="O9" s="90">
        <f>+C9+E9+G9+I9+K9+M9</f>
        <v>830110164.11</v>
      </c>
    </row>
    <row r="10" spans="1:15" ht="27.75" customHeight="1">
      <c r="A10" s="74" t="s">
        <v>48</v>
      </c>
      <c r="B10" s="111">
        <v>18881659.49</v>
      </c>
      <c r="C10" s="111">
        <v>11139018.69</v>
      </c>
      <c r="D10" s="111">
        <v>23193625.739999995</v>
      </c>
      <c r="E10" s="111">
        <v>39928793.730000004</v>
      </c>
      <c r="F10" s="111">
        <v>1300000</v>
      </c>
      <c r="G10" s="111">
        <v>1708298.8399999999</v>
      </c>
      <c r="H10" s="90">
        <v>0</v>
      </c>
      <c r="I10" s="90">
        <v>65090.02</v>
      </c>
      <c r="J10" s="90">
        <v>0</v>
      </c>
      <c r="K10" s="90">
        <v>0</v>
      </c>
      <c r="L10" s="90">
        <v>21539950.1</v>
      </c>
      <c r="M10" s="90">
        <v>16058935.439999998</v>
      </c>
      <c r="N10" s="90">
        <f aca="true" t="shared" si="0" ref="N10:O13">+B10+D10+F10+H10+J10+L10</f>
        <v>64915235.32999999</v>
      </c>
      <c r="O10" s="90">
        <f t="shared" si="0"/>
        <v>68900136.72</v>
      </c>
    </row>
    <row r="11" spans="1:15" ht="27.75" customHeight="1">
      <c r="A11" s="74" t="s">
        <v>5</v>
      </c>
      <c r="B11" s="111">
        <v>12931348.45</v>
      </c>
      <c r="C11" s="111">
        <v>10535402.06</v>
      </c>
      <c r="D11" s="111">
        <v>43757032.25</v>
      </c>
      <c r="E11" s="111">
        <v>87913851.71</v>
      </c>
      <c r="F11" s="111">
        <v>0</v>
      </c>
      <c r="G11" s="111">
        <v>0</v>
      </c>
      <c r="H11" s="90">
        <v>0</v>
      </c>
      <c r="I11" s="90">
        <v>288113.98</v>
      </c>
      <c r="J11" s="90">
        <v>385126.04</v>
      </c>
      <c r="K11" s="90">
        <v>191855.33</v>
      </c>
      <c r="L11" s="90">
        <v>23508150.5</v>
      </c>
      <c r="M11" s="90">
        <v>28325451.660000004</v>
      </c>
      <c r="N11" s="90">
        <f t="shared" si="0"/>
        <v>80581657.24000001</v>
      </c>
      <c r="O11" s="90">
        <f t="shared" si="0"/>
        <v>127254674.74000001</v>
      </c>
    </row>
    <row r="12" spans="1:15" ht="27.75" customHeight="1">
      <c r="A12" s="74" t="s">
        <v>4</v>
      </c>
      <c r="B12" s="111">
        <v>62511279.080000006</v>
      </c>
      <c r="C12" s="111">
        <v>128157168.41999994</v>
      </c>
      <c r="D12" s="111">
        <v>10921622.66</v>
      </c>
      <c r="E12" s="111">
        <v>20877129.63</v>
      </c>
      <c r="F12" s="111">
        <v>7004500</v>
      </c>
      <c r="G12" s="111">
        <v>2940261.44</v>
      </c>
      <c r="H12" s="111">
        <v>0</v>
      </c>
      <c r="I12" s="111">
        <v>113531.21</v>
      </c>
      <c r="J12" s="111">
        <v>33238.54</v>
      </c>
      <c r="K12" s="111">
        <v>98000</v>
      </c>
      <c r="L12" s="90">
        <v>33889930</v>
      </c>
      <c r="M12" s="90">
        <v>29391517.2</v>
      </c>
      <c r="N12" s="90">
        <f t="shared" si="0"/>
        <v>114360570.28000002</v>
      </c>
      <c r="O12" s="90">
        <f t="shared" si="0"/>
        <v>181577607.89999995</v>
      </c>
    </row>
    <row r="13" spans="1:15" ht="27.75" customHeight="1">
      <c r="A13" s="74" t="s">
        <v>3</v>
      </c>
      <c r="B13" s="111">
        <v>119246382.38</v>
      </c>
      <c r="C13" s="111">
        <v>30204900.779999994</v>
      </c>
      <c r="D13" s="111">
        <v>77402459.00999999</v>
      </c>
      <c r="E13" s="111">
        <v>40711368.089999996</v>
      </c>
      <c r="F13" s="111">
        <v>48662582.230000004</v>
      </c>
      <c r="G13" s="111">
        <v>42346345.739999995</v>
      </c>
      <c r="H13" s="111">
        <v>4204693</v>
      </c>
      <c r="I13" s="111">
        <v>1362873.2</v>
      </c>
      <c r="J13" s="111">
        <v>0</v>
      </c>
      <c r="K13" s="111">
        <v>100000</v>
      </c>
      <c r="L13" s="90">
        <v>62899556</v>
      </c>
      <c r="M13" s="90">
        <v>17910809.950000003</v>
      </c>
      <c r="N13" s="90">
        <f t="shared" si="0"/>
        <v>312415672.62</v>
      </c>
      <c r="O13" s="90">
        <f t="shared" si="0"/>
        <v>132636297.75999999</v>
      </c>
    </row>
    <row r="14" spans="1:15" ht="27.75" customHeight="1">
      <c r="A14" s="74" t="s">
        <v>6</v>
      </c>
      <c r="B14" s="90">
        <v>522286979.53</v>
      </c>
      <c r="C14" s="90">
        <v>531754140.49999994</v>
      </c>
      <c r="D14" s="90">
        <v>46288140.129999995</v>
      </c>
      <c r="E14" s="90">
        <v>41694056.06999999</v>
      </c>
      <c r="F14" s="90">
        <v>68334019.84</v>
      </c>
      <c r="G14" s="90">
        <v>52521828.53999999</v>
      </c>
      <c r="H14" s="90">
        <v>4124676.8</v>
      </c>
      <c r="I14" s="90">
        <v>1122344.8800000001</v>
      </c>
      <c r="J14" s="90">
        <v>497000</v>
      </c>
      <c r="K14" s="90">
        <v>304585.79</v>
      </c>
      <c r="L14" s="90">
        <v>262942959.09</v>
      </c>
      <c r="M14" s="90">
        <v>315485345.97999996</v>
      </c>
      <c r="N14" s="90">
        <f>SUM(N15:N20)</f>
        <v>904473775.3900001</v>
      </c>
      <c r="O14" s="90">
        <f>SUM(O15:O20)</f>
        <v>942882301.7600001</v>
      </c>
    </row>
    <row r="15" spans="1:17" ht="27.75" customHeight="1">
      <c r="A15" s="74" t="s">
        <v>9</v>
      </c>
      <c r="B15" s="111">
        <v>50501157.69</v>
      </c>
      <c r="C15" s="111">
        <v>49261359.71999999</v>
      </c>
      <c r="D15" s="111">
        <v>2732000</v>
      </c>
      <c r="E15" s="111">
        <v>17370888.789999995</v>
      </c>
      <c r="F15" s="90">
        <v>10900000</v>
      </c>
      <c r="G15" s="90">
        <v>8489129.879999999</v>
      </c>
      <c r="H15" s="90">
        <v>0</v>
      </c>
      <c r="I15" s="90">
        <v>24828.2</v>
      </c>
      <c r="J15" s="90">
        <v>0</v>
      </c>
      <c r="K15" s="90">
        <v>0</v>
      </c>
      <c r="L15" s="90">
        <v>125409600</v>
      </c>
      <c r="M15" s="90">
        <v>191062675.96999997</v>
      </c>
      <c r="N15" s="90">
        <f aca="true" t="shared" si="1" ref="N15:O20">+B15+D15+F15+H15+J15+L15</f>
        <v>189542757.69</v>
      </c>
      <c r="O15" s="90">
        <f t="shared" si="1"/>
        <v>266208882.55999994</v>
      </c>
      <c r="Q15" s="23"/>
    </row>
    <row r="16" spans="1:17" ht="27.75" customHeight="1">
      <c r="A16" s="74" t="s">
        <v>34</v>
      </c>
      <c r="B16" s="111">
        <v>98424484.05</v>
      </c>
      <c r="C16" s="111">
        <v>103565595.82</v>
      </c>
      <c r="D16" s="111">
        <v>1356440.23</v>
      </c>
      <c r="E16" s="111">
        <v>2349575.0300000003</v>
      </c>
      <c r="F16" s="90">
        <v>20870212.43</v>
      </c>
      <c r="G16" s="90">
        <v>18229668.96</v>
      </c>
      <c r="H16" s="90">
        <v>0</v>
      </c>
      <c r="I16" s="90">
        <v>139471.72</v>
      </c>
      <c r="J16" s="90">
        <v>0</v>
      </c>
      <c r="K16" s="90">
        <v>231165.77999999997</v>
      </c>
      <c r="L16" s="90">
        <v>21947162.310000002</v>
      </c>
      <c r="M16" s="90">
        <v>16503594.240000002</v>
      </c>
      <c r="N16" s="90">
        <f t="shared" si="1"/>
        <v>142598299.02</v>
      </c>
      <c r="O16" s="90">
        <f t="shared" si="1"/>
        <v>141019071.55</v>
      </c>
      <c r="Q16" s="23"/>
    </row>
    <row r="17" spans="1:15" ht="27.75" customHeight="1">
      <c r="A17" s="74" t="s">
        <v>11</v>
      </c>
      <c r="B17" s="111">
        <v>33863177.73</v>
      </c>
      <c r="C17" s="111">
        <v>25185706.880000003</v>
      </c>
      <c r="D17" s="111">
        <v>5000606.38</v>
      </c>
      <c r="E17" s="111">
        <v>2827429.3999999994</v>
      </c>
      <c r="F17" s="111">
        <v>0</v>
      </c>
      <c r="G17" s="111">
        <v>289532.17000000004</v>
      </c>
      <c r="H17" s="90">
        <v>1709805.12</v>
      </c>
      <c r="I17" s="90">
        <v>355487.37</v>
      </c>
      <c r="J17" s="90">
        <v>497000</v>
      </c>
      <c r="K17" s="90">
        <v>0</v>
      </c>
      <c r="L17" s="90">
        <v>39407039.54</v>
      </c>
      <c r="M17" s="90">
        <v>25265551.599999994</v>
      </c>
      <c r="N17" s="90">
        <f t="shared" si="1"/>
        <v>80477628.77</v>
      </c>
      <c r="O17" s="90">
        <f t="shared" si="1"/>
        <v>53923707.42</v>
      </c>
    </row>
    <row r="18" spans="1:15" ht="27.75" customHeight="1">
      <c r="A18" s="74" t="s">
        <v>10</v>
      </c>
      <c r="B18" s="111">
        <v>106370542.77000001</v>
      </c>
      <c r="C18" s="111">
        <v>35363202.370000005</v>
      </c>
      <c r="D18" s="111">
        <v>18729596.57</v>
      </c>
      <c r="E18" s="111">
        <v>2649669.34</v>
      </c>
      <c r="F18" s="111">
        <v>7912578.11</v>
      </c>
      <c r="G18" s="111">
        <v>4756946.99</v>
      </c>
      <c r="H18" s="90">
        <v>314871.68</v>
      </c>
      <c r="I18" s="90">
        <v>304834.20999999996</v>
      </c>
      <c r="J18" s="90">
        <v>0</v>
      </c>
      <c r="K18" s="90">
        <v>73420.01</v>
      </c>
      <c r="L18" s="90">
        <v>38501572.79</v>
      </c>
      <c r="M18" s="90">
        <v>33080178.18</v>
      </c>
      <c r="N18" s="90">
        <f t="shared" si="1"/>
        <v>171829161.92000002</v>
      </c>
      <c r="O18" s="90">
        <f t="shared" si="1"/>
        <v>76228251.10000001</v>
      </c>
    </row>
    <row r="19" spans="1:17" ht="27.75" customHeight="1">
      <c r="A19" s="74" t="s">
        <v>7</v>
      </c>
      <c r="B19" s="111">
        <v>186409897.77</v>
      </c>
      <c r="C19" s="111">
        <v>278178705.14</v>
      </c>
      <c r="D19" s="111">
        <v>9189071.93</v>
      </c>
      <c r="E19" s="111">
        <v>8713115.39</v>
      </c>
      <c r="F19" s="90">
        <v>4411229.300000001</v>
      </c>
      <c r="G19" s="90">
        <v>8550315.3</v>
      </c>
      <c r="H19" s="90">
        <v>2100000</v>
      </c>
      <c r="I19" s="90">
        <v>98214.29</v>
      </c>
      <c r="J19" s="90">
        <v>0</v>
      </c>
      <c r="K19" s="90">
        <v>0</v>
      </c>
      <c r="L19" s="90">
        <v>24565710.05</v>
      </c>
      <c r="M19" s="90">
        <v>30678481.67</v>
      </c>
      <c r="N19" s="90">
        <f t="shared" si="1"/>
        <v>226675909.05000004</v>
      </c>
      <c r="O19" s="90">
        <f t="shared" si="1"/>
        <v>326218831.79</v>
      </c>
      <c r="Q19" s="23"/>
    </row>
    <row r="20" spans="1:15" ht="27.75" customHeight="1">
      <c r="A20" s="74" t="s">
        <v>12</v>
      </c>
      <c r="B20" s="111">
        <v>46717719.519999996</v>
      </c>
      <c r="C20" s="111">
        <v>40199570.57</v>
      </c>
      <c r="D20" s="111">
        <v>9280425.02</v>
      </c>
      <c r="E20" s="111">
        <v>7783378.119999999</v>
      </c>
      <c r="F20" s="111">
        <v>24240000</v>
      </c>
      <c r="G20" s="111">
        <v>12206235.239999998</v>
      </c>
      <c r="H20" s="90">
        <v>0</v>
      </c>
      <c r="I20" s="90">
        <v>199509.09</v>
      </c>
      <c r="J20" s="90">
        <v>0</v>
      </c>
      <c r="K20" s="90">
        <v>0</v>
      </c>
      <c r="L20" s="90">
        <v>13111874.399999999</v>
      </c>
      <c r="M20" s="90">
        <v>18894864.32</v>
      </c>
      <c r="N20" s="90">
        <f t="shared" si="1"/>
        <v>93350018.94</v>
      </c>
      <c r="O20" s="90">
        <f t="shared" si="1"/>
        <v>79283557.34</v>
      </c>
    </row>
    <row r="21" spans="1:15" ht="27.75" customHeight="1">
      <c r="A21" s="74" t="s">
        <v>13</v>
      </c>
      <c r="B21" s="90">
        <v>883719753.67</v>
      </c>
      <c r="C21" s="90">
        <v>548366510.4200001</v>
      </c>
      <c r="D21" s="90">
        <v>117044600.02999999</v>
      </c>
      <c r="E21" s="90">
        <v>76484617.83</v>
      </c>
      <c r="F21" s="90">
        <v>16815600</v>
      </c>
      <c r="G21" s="90">
        <v>9797764.059999999</v>
      </c>
      <c r="H21" s="90">
        <v>2198000.42</v>
      </c>
      <c r="I21" s="90">
        <v>3673027.9000000004</v>
      </c>
      <c r="J21" s="90">
        <v>422832</v>
      </c>
      <c r="K21" s="90">
        <v>611830.76</v>
      </c>
      <c r="L21" s="90">
        <v>80232332.7</v>
      </c>
      <c r="M21" s="90">
        <v>66008222.129999995</v>
      </c>
      <c r="N21" s="90">
        <f>SUM(N22:N27)</f>
        <v>1100433118.8200002</v>
      </c>
      <c r="O21" s="90">
        <f>SUM(O22:O27)</f>
        <v>704941973.1</v>
      </c>
    </row>
    <row r="22" spans="1:15" ht="27.75" customHeight="1">
      <c r="A22" s="74" t="s">
        <v>19</v>
      </c>
      <c r="B22" s="111">
        <v>269726898.76</v>
      </c>
      <c r="C22" s="111">
        <v>85806700.84</v>
      </c>
      <c r="D22" s="111">
        <v>3895500</v>
      </c>
      <c r="E22" s="111">
        <v>5929145.2700000005</v>
      </c>
      <c r="F22" s="90">
        <v>0</v>
      </c>
      <c r="G22" s="90">
        <v>20569.31</v>
      </c>
      <c r="H22" s="111">
        <v>1058150</v>
      </c>
      <c r="I22" s="111">
        <v>1357777.04</v>
      </c>
      <c r="J22" s="111">
        <v>0</v>
      </c>
      <c r="K22" s="111">
        <v>0</v>
      </c>
      <c r="L22" s="90">
        <v>3158622</v>
      </c>
      <c r="M22" s="90">
        <v>4746849.17</v>
      </c>
      <c r="N22" s="90">
        <f aca="true" t="shared" si="2" ref="N22:O27">+B22+D22+F22+H22+J22+L22</f>
        <v>277839170.76</v>
      </c>
      <c r="O22" s="90">
        <f t="shared" si="2"/>
        <v>97861041.63000001</v>
      </c>
    </row>
    <row r="23" spans="1:15" ht="27.75" customHeight="1">
      <c r="A23" s="74" t="s">
        <v>17</v>
      </c>
      <c r="B23" s="111">
        <v>181546228.16</v>
      </c>
      <c r="C23" s="111">
        <v>75350073.95</v>
      </c>
      <c r="D23" s="111">
        <v>14978500</v>
      </c>
      <c r="E23" s="111">
        <v>7999923.880000001</v>
      </c>
      <c r="F23" s="90">
        <v>5000000</v>
      </c>
      <c r="G23" s="111">
        <v>0</v>
      </c>
      <c r="H23" s="111">
        <v>261863.39</v>
      </c>
      <c r="I23" s="111">
        <v>0</v>
      </c>
      <c r="J23" s="111">
        <v>0</v>
      </c>
      <c r="K23" s="111">
        <v>0</v>
      </c>
      <c r="L23" s="90">
        <v>6553651.18</v>
      </c>
      <c r="M23" s="90">
        <v>2774051.52</v>
      </c>
      <c r="N23" s="90">
        <f t="shared" si="2"/>
        <v>208340242.73</v>
      </c>
      <c r="O23" s="90">
        <f t="shared" si="2"/>
        <v>86124049.35</v>
      </c>
    </row>
    <row r="24" spans="1:15" ht="27.75" customHeight="1">
      <c r="A24" s="74" t="s">
        <v>18</v>
      </c>
      <c r="B24" s="111">
        <v>24161902.46</v>
      </c>
      <c r="C24" s="111">
        <v>23032071.280000005</v>
      </c>
      <c r="D24" s="111">
        <v>10793871.259999998</v>
      </c>
      <c r="E24" s="111">
        <v>5182172</v>
      </c>
      <c r="F24" s="111">
        <v>3000</v>
      </c>
      <c r="G24" s="111">
        <v>250000</v>
      </c>
      <c r="H24" s="111">
        <v>750000</v>
      </c>
      <c r="I24" s="111">
        <v>1036836.02</v>
      </c>
      <c r="J24" s="111">
        <v>120000</v>
      </c>
      <c r="K24" s="111">
        <v>109358.40000000001</v>
      </c>
      <c r="L24" s="90">
        <v>25093987.61</v>
      </c>
      <c r="M24" s="90">
        <v>25134395.75</v>
      </c>
      <c r="N24" s="90">
        <f t="shared" si="2"/>
        <v>60922761.33</v>
      </c>
      <c r="O24" s="90">
        <f t="shared" si="2"/>
        <v>54744833.45</v>
      </c>
    </row>
    <row r="25" spans="1:15" ht="27.75" customHeight="1">
      <c r="A25" s="74" t="s">
        <v>20</v>
      </c>
      <c r="B25" s="111">
        <v>76561808.44</v>
      </c>
      <c r="C25" s="111">
        <v>30291478.750000004</v>
      </c>
      <c r="D25" s="111">
        <v>45278115</v>
      </c>
      <c r="E25" s="111">
        <v>34934099.44</v>
      </c>
      <c r="F25" s="90">
        <v>2700000</v>
      </c>
      <c r="G25" s="90">
        <v>2400000</v>
      </c>
      <c r="H25" s="90">
        <v>0</v>
      </c>
      <c r="I25" s="90">
        <v>947672.0399999999</v>
      </c>
      <c r="J25" s="90">
        <v>202832</v>
      </c>
      <c r="K25" s="90">
        <v>360805.68</v>
      </c>
      <c r="L25" s="90">
        <v>14135844.99</v>
      </c>
      <c r="M25" s="90">
        <v>7034115.459999999</v>
      </c>
      <c r="N25" s="90">
        <f t="shared" si="2"/>
        <v>138878600.43</v>
      </c>
      <c r="O25" s="90">
        <f t="shared" si="2"/>
        <v>75968171.37</v>
      </c>
    </row>
    <row r="26" spans="1:15" ht="27.75" customHeight="1">
      <c r="A26" s="74" t="s">
        <v>16</v>
      </c>
      <c r="B26" s="111">
        <v>100435207.97</v>
      </c>
      <c r="C26" s="111">
        <v>42836114.75</v>
      </c>
      <c r="D26" s="111">
        <v>23359500</v>
      </c>
      <c r="E26" s="111">
        <v>9633379.299999999</v>
      </c>
      <c r="F26" s="111">
        <v>3300100</v>
      </c>
      <c r="G26" s="111">
        <v>2436734.05</v>
      </c>
      <c r="H26" s="111">
        <v>0</v>
      </c>
      <c r="I26" s="111">
        <v>6144.14</v>
      </c>
      <c r="J26" s="111">
        <v>100000</v>
      </c>
      <c r="K26" s="111">
        <v>0</v>
      </c>
      <c r="L26" s="90">
        <v>14763360</v>
      </c>
      <c r="M26" s="90">
        <v>11933884.280000001</v>
      </c>
      <c r="N26" s="90">
        <f t="shared" si="2"/>
        <v>141958167.97</v>
      </c>
      <c r="O26" s="90">
        <f t="shared" si="2"/>
        <v>66846256.519999996</v>
      </c>
    </row>
    <row r="27" spans="1:15" ht="27.75" customHeight="1">
      <c r="A27" s="74" t="s">
        <v>14</v>
      </c>
      <c r="B27" s="111">
        <v>231287707.88</v>
      </c>
      <c r="C27" s="111">
        <v>291050070.85</v>
      </c>
      <c r="D27" s="111">
        <v>18739113.77</v>
      </c>
      <c r="E27" s="111">
        <v>12805897.940000001</v>
      </c>
      <c r="F27" s="111">
        <v>5812500</v>
      </c>
      <c r="G27" s="111">
        <v>4690460.699999999</v>
      </c>
      <c r="H27" s="111">
        <v>127987.03</v>
      </c>
      <c r="I27" s="111">
        <v>324598.66</v>
      </c>
      <c r="J27" s="111">
        <v>0</v>
      </c>
      <c r="K27" s="111">
        <v>141666.68</v>
      </c>
      <c r="L27" s="90">
        <v>16526866.92</v>
      </c>
      <c r="M27" s="90">
        <v>14384925.95</v>
      </c>
      <c r="N27" s="90">
        <f t="shared" si="2"/>
        <v>272494175.6</v>
      </c>
      <c r="O27" s="90">
        <f t="shared" si="2"/>
        <v>323397620.78000003</v>
      </c>
    </row>
    <row r="28" spans="1:15" ht="27.75" customHeight="1">
      <c r="A28" s="74" t="s">
        <v>21</v>
      </c>
      <c r="B28" s="90">
        <v>1729614786.8400002</v>
      </c>
      <c r="C28" s="90">
        <v>1549443434.3799996</v>
      </c>
      <c r="D28" s="90">
        <v>62157396</v>
      </c>
      <c r="E28" s="90">
        <v>86314505.72</v>
      </c>
      <c r="F28" s="90">
        <v>121711241.25999999</v>
      </c>
      <c r="G28" s="90">
        <v>145660838.78</v>
      </c>
      <c r="H28" s="90">
        <v>8998100</v>
      </c>
      <c r="I28" s="90">
        <v>2362225.6799999997</v>
      </c>
      <c r="J28" s="90">
        <v>243919</v>
      </c>
      <c r="K28" s="90">
        <v>177107.72</v>
      </c>
      <c r="L28" s="90">
        <v>107626561.55</v>
      </c>
      <c r="M28" s="90">
        <v>143231974.16</v>
      </c>
      <c r="N28" s="90">
        <f>SUM(N29:N33)</f>
        <v>2030352004.6499999</v>
      </c>
      <c r="O28" s="90">
        <f>SUM(O29:O33)</f>
        <v>1927190086.44</v>
      </c>
    </row>
    <row r="29" spans="1:15" ht="27.75" customHeight="1">
      <c r="A29" s="74" t="s">
        <v>27</v>
      </c>
      <c r="B29" s="111">
        <v>345114431.16999996</v>
      </c>
      <c r="C29" s="111">
        <v>336710361.6</v>
      </c>
      <c r="D29" s="111">
        <v>22915846</v>
      </c>
      <c r="E29" s="111">
        <v>11039078.32</v>
      </c>
      <c r="F29" s="111">
        <v>10379352</v>
      </c>
      <c r="G29" s="111">
        <v>13344198.17</v>
      </c>
      <c r="H29" s="90">
        <v>4993000</v>
      </c>
      <c r="I29" s="90">
        <v>283333.32999999996</v>
      </c>
      <c r="J29" s="90">
        <v>0</v>
      </c>
      <c r="K29" s="90">
        <v>0</v>
      </c>
      <c r="L29" s="90">
        <v>51587440</v>
      </c>
      <c r="M29" s="90">
        <v>71871294.82</v>
      </c>
      <c r="N29" s="90">
        <f aca="true" t="shared" si="3" ref="N29:O33">+B29+D29+F29+H29+J29+L29</f>
        <v>434990069.16999996</v>
      </c>
      <c r="O29" s="90">
        <f t="shared" si="3"/>
        <v>433248266.24</v>
      </c>
    </row>
    <row r="30" spans="1:15" ht="27.75" customHeight="1">
      <c r="A30" s="74" t="s">
        <v>26</v>
      </c>
      <c r="B30" s="111">
        <v>55338175.669999994</v>
      </c>
      <c r="C30" s="111">
        <v>28994781.939999998</v>
      </c>
      <c r="D30" s="111">
        <v>7824255.16</v>
      </c>
      <c r="E30" s="111">
        <v>22276145.31</v>
      </c>
      <c r="F30" s="111">
        <v>63653077.04</v>
      </c>
      <c r="G30" s="111">
        <v>88250334.38</v>
      </c>
      <c r="H30" s="90">
        <v>1500000</v>
      </c>
      <c r="I30" s="90">
        <v>1500000</v>
      </c>
      <c r="J30" s="90">
        <v>243919</v>
      </c>
      <c r="K30" s="90">
        <v>0</v>
      </c>
      <c r="L30" s="90">
        <v>35294914</v>
      </c>
      <c r="M30" s="90">
        <v>39942339.64</v>
      </c>
      <c r="N30" s="90">
        <f t="shared" si="3"/>
        <v>163854340.87</v>
      </c>
      <c r="O30" s="90">
        <f t="shared" si="3"/>
        <v>180963601.26999998</v>
      </c>
    </row>
    <row r="31" spans="1:15" ht="27.75" customHeight="1">
      <c r="A31" s="74" t="s">
        <v>31</v>
      </c>
      <c r="B31" s="111">
        <v>16166757</v>
      </c>
      <c r="C31" s="111">
        <v>16331417.59</v>
      </c>
      <c r="D31" s="111">
        <v>6082505.42</v>
      </c>
      <c r="E31" s="111">
        <v>21449580.619999997</v>
      </c>
      <c r="F31" s="111">
        <v>17143000</v>
      </c>
      <c r="G31" s="111">
        <v>18634456.82</v>
      </c>
      <c r="H31" s="111">
        <v>0</v>
      </c>
      <c r="I31" s="111">
        <v>233794.16</v>
      </c>
      <c r="J31" s="111">
        <v>0</v>
      </c>
      <c r="K31" s="111">
        <v>177107.72</v>
      </c>
      <c r="L31" s="90">
        <v>431969</v>
      </c>
      <c r="M31" s="90">
        <v>2669467.7</v>
      </c>
      <c r="N31" s="90">
        <f t="shared" si="3"/>
        <v>39824231.42</v>
      </c>
      <c r="O31" s="90">
        <f t="shared" si="3"/>
        <v>59495824.60999999</v>
      </c>
    </row>
    <row r="32" spans="1:15" ht="27.75" customHeight="1">
      <c r="A32" s="74" t="s">
        <v>24</v>
      </c>
      <c r="B32" s="111">
        <v>994016011.64</v>
      </c>
      <c r="C32" s="111">
        <v>597891654.1599998</v>
      </c>
      <c r="D32" s="111">
        <v>0</v>
      </c>
      <c r="E32" s="111">
        <v>30000</v>
      </c>
      <c r="F32" s="90">
        <v>0</v>
      </c>
      <c r="G32" s="90">
        <v>20833.32</v>
      </c>
      <c r="H32" s="90">
        <v>0</v>
      </c>
      <c r="I32" s="90">
        <v>0</v>
      </c>
      <c r="J32" s="90">
        <v>0</v>
      </c>
      <c r="K32" s="90">
        <v>0</v>
      </c>
      <c r="L32" s="90">
        <v>3228600</v>
      </c>
      <c r="M32" s="90">
        <v>4439261.1899999995</v>
      </c>
      <c r="N32" s="90">
        <f t="shared" si="3"/>
        <v>997244611.64</v>
      </c>
      <c r="O32" s="90">
        <f t="shared" si="3"/>
        <v>602381748.67</v>
      </c>
    </row>
    <row r="33" spans="1:15" ht="27.75" customHeight="1">
      <c r="A33" s="74" t="s">
        <v>22</v>
      </c>
      <c r="B33" s="111">
        <v>318979411.36</v>
      </c>
      <c r="C33" s="111">
        <v>569515219.0899999</v>
      </c>
      <c r="D33" s="111">
        <v>25334789.42</v>
      </c>
      <c r="E33" s="111">
        <v>31519701.47</v>
      </c>
      <c r="F33" s="111">
        <v>30535812.22</v>
      </c>
      <c r="G33" s="111">
        <v>25411016.09</v>
      </c>
      <c r="H33" s="90">
        <v>2505100</v>
      </c>
      <c r="I33" s="90">
        <v>345098.18999999994</v>
      </c>
      <c r="J33" s="90">
        <v>0</v>
      </c>
      <c r="K33" s="90">
        <v>0</v>
      </c>
      <c r="L33" s="90">
        <v>17083638.55</v>
      </c>
      <c r="M33" s="90">
        <v>24309610.81</v>
      </c>
      <c r="N33" s="90">
        <f t="shared" si="3"/>
        <v>394438751.55</v>
      </c>
      <c r="O33" s="90">
        <f t="shared" si="3"/>
        <v>651100645.65</v>
      </c>
    </row>
    <row r="34" spans="1:15" ht="27.75" customHeight="1">
      <c r="A34" s="74" t="s">
        <v>28</v>
      </c>
      <c r="B34" s="90">
        <v>473434494.64</v>
      </c>
      <c r="C34" s="90">
        <v>692360385.58</v>
      </c>
      <c r="D34" s="90">
        <v>136753617.35</v>
      </c>
      <c r="E34" s="90">
        <v>135387592.56</v>
      </c>
      <c r="F34" s="90">
        <v>24059358.1</v>
      </c>
      <c r="G34" s="90">
        <v>25591894.7</v>
      </c>
      <c r="H34" s="90">
        <v>3026066.65</v>
      </c>
      <c r="I34" s="90">
        <v>1283733.83</v>
      </c>
      <c r="J34" s="90">
        <v>1057377</v>
      </c>
      <c r="K34" s="90">
        <v>937439.2200000001</v>
      </c>
      <c r="L34" s="90">
        <v>69615874.39000002</v>
      </c>
      <c r="M34" s="90">
        <v>81819142.99</v>
      </c>
      <c r="N34" s="90">
        <f>SUM(N35:N39)</f>
        <v>707946788.13</v>
      </c>
      <c r="O34" s="90">
        <f>SUM(O35:O39)</f>
        <v>937380188.88</v>
      </c>
    </row>
    <row r="35" spans="1:15" ht="27.75" customHeight="1">
      <c r="A35" s="74" t="s">
        <v>29</v>
      </c>
      <c r="B35" s="111">
        <v>30806266.05</v>
      </c>
      <c r="C35" s="111">
        <v>13527507.59</v>
      </c>
      <c r="D35" s="111">
        <v>60826130.019999996</v>
      </c>
      <c r="E35" s="111">
        <v>43769507.08</v>
      </c>
      <c r="F35" s="111">
        <v>6600000</v>
      </c>
      <c r="G35" s="111">
        <v>6004166.67</v>
      </c>
      <c r="H35" s="111">
        <v>196543</v>
      </c>
      <c r="I35" s="111">
        <v>0</v>
      </c>
      <c r="J35" s="111">
        <v>0</v>
      </c>
      <c r="K35" s="111">
        <v>101503.96</v>
      </c>
      <c r="L35" s="90">
        <v>9587026</v>
      </c>
      <c r="M35" s="90">
        <v>10462988.979999999</v>
      </c>
      <c r="N35" s="90">
        <f aca="true" t="shared" si="4" ref="N35:O39">+B35+D35+F35+H35+J35+L35</f>
        <v>108015965.07</v>
      </c>
      <c r="O35" s="90">
        <f t="shared" si="4"/>
        <v>73865674.28</v>
      </c>
    </row>
    <row r="36" spans="1:15" ht="27.75" customHeight="1">
      <c r="A36" s="74" t="s">
        <v>49</v>
      </c>
      <c r="B36" s="111">
        <v>144205099.94</v>
      </c>
      <c r="C36" s="111">
        <v>242557767.82</v>
      </c>
      <c r="D36" s="111">
        <v>10752302.52</v>
      </c>
      <c r="E36" s="111">
        <v>7286573.220000001</v>
      </c>
      <c r="F36" s="111">
        <v>2874537.46</v>
      </c>
      <c r="G36" s="111">
        <v>2872631.25</v>
      </c>
      <c r="H36" s="111">
        <v>507523.65</v>
      </c>
      <c r="I36" s="111">
        <v>100000.12999999999</v>
      </c>
      <c r="J36" s="111">
        <v>500000</v>
      </c>
      <c r="K36" s="111">
        <v>330393.1</v>
      </c>
      <c r="L36" s="90">
        <v>7432952.84</v>
      </c>
      <c r="M36" s="90">
        <v>3567835.6399999997</v>
      </c>
      <c r="N36" s="90">
        <f t="shared" si="4"/>
        <v>166272416.41000003</v>
      </c>
      <c r="O36" s="90">
        <f t="shared" si="4"/>
        <v>256715201.15999997</v>
      </c>
    </row>
    <row r="37" spans="1:15" ht="27.75" customHeight="1">
      <c r="A37" s="74" t="s">
        <v>32</v>
      </c>
      <c r="B37" s="111">
        <v>30574867.409999996</v>
      </c>
      <c r="C37" s="111">
        <v>24962703.529999997</v>
      </c>
      <c r="D37" s="111">
        <v>44787624.39</v>
      </c>
      <c r="E37" s="111">
        <v>52205432.910000004</v>
      </c>
      <c r="F37" s="111">
        <v>6586493.64</v>
      </c>
      <c r="G37" s="111">
        <v>8591005.12</v>
      </c>
      <c r="H37" s="90">
        <v>2097000</v>
      </c>
      <c r="I37" s="90">
        <v>188467.03</v>
      </c>
      <c r="J37" s="90">
        <v>557377</v>
      </c>
      <c r="K37" s="90">
        <v>445020</v>
      </c>
      <c r="L37" s="90">
        <v>38759121.95</v>
      </c>
      <c r="M37" s="90">
        <v>52983871.28</v>
      </c>
      <c r="N37" s="90">
        <f t="shared" si="4"/>
        <v>123362484.39</v>
      </c>
      <c r="O37" s="90">
        <f t="shared" si="4"/>
        <v>139376499.87</v>
      </c>
    </row>
    <row r="38" spans="1:15" ht="27.75" customHeight="1">
      <c r="A38" s="74" t="s">
        <v>87</v>
      </c>
      <c r="B38" s="111">
        <v>201943775.21999997</v>
      </c>
      <c r="C38" s="111">
        <v>365086042.92</v>
      </c>
      <c r="D38" s="111">
        <v>2031741.29</v>
      </c>
      <c r="E38" s="111">
        <v>3614867.3</v>
      </c>
      <c r="F38" s="111">
        <v>2893500</v>
      </c>
      <c r="G38" s="111">
        <v>3050634.12</v>
      </c>
      <c r="H38" s="111">
        <v>0</v>
      </c>
      <c r="I38" s="111">
        <v>500000</v>
      </c>
      <c r="J38" s="111">
        <v>0</v>
      </c>
      <c r="K38" s="111">
        <v>0</v>
      </c>
      <c r="L38" s="90">
        <v>7178542.6</v>
      </c>
      <c r="M38" s="90">
        <v>9437860.35</v>
      </c>
      <c r="N38" s="90">
        <f t="shared" si="4"/>
        <v>214047559.10999995</v>
      </c>
      <c r="O38" s="90">
        <f t="shared" si="4"/>
        <v>381689404.69000006</v>
      </c>
    </row>
    <row r="39" spans="1:15" ht="27.75" customHeight="1">
      <c r="A39" s="74" t="s">
        <v>30</v>
      </c>
      <c r="B39" s="111">
        <v>65904486.019999996</v>
      </c>
      <c r="C39" s="111">
        <v>46226363.72</v>
      </c>
      <c r="D39" s="111">
        <v>18355819.13</v>
      </c>
      <c r="E39" s="111">
        <v>28511212.05</v>
      </c>
      <c r="F39" s="111">
        <v>5104827</v>
      </c>
      <c r="G39" s="111">
        <v>5073457.54</v>
      </c>
      <c r="H39" s="90">
        <v>225000</v>
      </c>
      <c r="I39" s="90">
        <v>495266.67000000004</v>
      </c>
      <c r="J39" s="90">
        <v>0</v>
      </c>
      <c r="K39" s="90">
        <v>60522.16</v>
      </c>
      <c r="L39" s="90">
        <v>6658231</v>
      </c>
      <c r="M39" s="90">
        <v>5366586.74</v>
      </c>
      <c r="N39" s="90">
        <f t="shared" si="4"/>
        <v>96248363.14999999</v>
      </c>
      <c r="O39" s="90">
        <f t="shared" si="4"/>
        <v>85733408.88</v>
      </c>
    </row>
    <row r="40" spans="1:15" ht="27.75" customHeight="1">
      <c r="A40" s="74" t="s">
        <v>47</v>
      </c>
      <c r="B40" s="90">
        <v>1067101941.33</v>
      </c>
      <c r="C40" s="90">
        <v>1213676558.52</v>
      </c>
      <c r="D40" s="90">
        <v>24743230.169999998</v>
      </c>
      <c r="E40" s="90">
        <v>33014609.39</v>
      </c>
      <c r="F40" s="90">
        <v>28387738.43</v>
      </c>
      <c r="G40" s="90">
        <v>23772375.06</v>
      </c>
      <c r="H40" s="90">
        <v>11824711.940000001</v>
      </c>
      <c r="I40" s="90">
        <v>6710472.489999999</v>
      </c>
      <c r="J40" s="90">
        <v>365405.61</v>
      </c>
      <c r="K40" s="90">
        <v>214681.02</v>
      </c>
      <c r="L40" s="90">
        <v>65716366.02</v>
      </c>
      <c r="M40" s="90">
        <v>49417741.67</v>
      </c>
      <c r="N40" s="90">
        <f>SUM(N41:N45)</f>
        <v>1198139393.5</v>
      </c>
      <c r="O40" s="90">
        <f>SUM(O41:O45)</f>
        <v>1326806438.1499999</v>
      </c>
    </row>
    <row r="41" spans="1:17" ht="27.75" customHeight="1">
      <c r="A41" s="74" t="s">
        <v>8</v>
      </c>
      <c r="B41" s="111">
        <v>484527722.55</v>
      </c>
      <c r="C41" s="111">
        <v>519495978.99</v>
      </c>
      <c r="D41" s="111">
        <v>1214888.15</v>
      </c>
      <c r="E41" s="111">
        <v>70000</v>
      </c>
      <c r="F41" s="90">
        <v>1650000</v>
      </c>
      <c r="G41" s="90">
        <v>800000</v>
      </c>
      <c r="H41" s="90">
        <v>0</v>
      </c>
      <c r="I41" s="90">
        <v>0</v>
      </c>
      <c r="J41" s="90">
        <v>365405.61</v>
      </c>
      <c r="K41" s="90">
        <v>181335.69999999998</v>
      </c>
      <c r="L41" s="90">
        <v>1236000</v>
      </c>
      <c r="M41" s="90">
        <v>1774580.86</v>
      </c>
      <c r="N41" s="90">
        <f aca="true" t="shared" si="5" ref="N41:O45">+B41+D41+F41+H41+J41+L41</f>
        <v>488994016.31</v>
      </c>
      <c r="O41" s="90">
        <f t="shared" si="5"/>
        <v>522321895.55</v>
      </c>
      <c r="Q41" s="23"/>
    </row>
    <row r="42" spans="1:15" ht="27.75" customHeight="1">
      <c r="A42" s="74" t="s">
        <v>23</v>
      </c>
      <c r="B42" s="111">
        <v>68217801.83</v>
      </c>
      <c r="C42" s="111">
        <v>244378578.98999995</v>
      </c>
      <c r="D42" s="111">
        <v>3699588.8899999997</v>
      </c>
      <c r="E42" s="111">
        <v>10214899.82</v>
      </c>
      <c r="F42" s="111">
        <v>2305238.4299999997</v>
      </c>
      <c r="G42" s="111">
        <v>3202256.37</v>
      </c>
      <c r="H42" s="90">
        <v>10524711.940000001</v>
      </c>
      <c r="I42" s="90">
        <v>6147394.7299999995</v>
      </c>
      <c r="J42" s="90">
        <v>0</v>
      </c>
      <c r="K42" s="90">
        <v>33345.32</v>
      </c>
      <c r="L42" s="90">
        <v>9489279</v>
      </c>
      <c r="M42" s="90">
        <v>4785458.18</v>
      </c>
      <c r="N42" s="90">
        <f t="shared" si="5"/>
        <v>94236620.09</v>
      </c>
      <c r="O42" s="90">
        <f>+C42+E42+G42+I42+K42+M42</f>
        <v>268761933.4099999</v>
      </c>
    </row>
    <row r="43" spans="1:15" ht="27.75" customHeight="1">
      <c r="A43" s="74" t="s">
        <v>63</v>
      </c>
      <c r="B43" s="111">
        <v>83911018.84</v>
      </c>
      <c r="C43" s="111">
        <v>50430514.989999995</v>
      </c>
      <c r="D43" s="111">
        <v>1297739.88</v>
      </c>
      <c r="E43" s="111">
        <v>216805.54</v>
      </c>
      <c r="F43" s="111">
        <v>4200000</v>
      </c>
      <c r="G43" s="111">
        <v>4877439.89</v>
      </c>
      <c r="H43" s="90">
        <v>1150000</v>
      </c>
      <c r="I43" s="90">
        <v>63077.76</v>
      </c>
      <c r="J43" s="90">
        <v>0</v>
      </c>
      <c r="K43" s="90">
        <v>0</v>
      </c>
      <c r="L43" s="90">
        <v>20184485</v>
      </c>
      <c r="M43" s="90">
        <v>20312042.6</v>
      </c>
      <c r="N43" s="90">
        <f t="shared" si="5"/>
        <v>110743243.72</v>
      </c>
      <c r="O43" s="90">
        <f t="shared" si="5"/>
        <v>75899880.78</v>
      </c>
    </row>
    <row r="44" spans="1:15" ht="27.75" customHeight="1">
      <c r="A44" s="74" t="s">
        <v>25</v>
      </c>
      <c r="B44" s="111">
        <v>139762266</v>
      </c>
      <c r="C44" s="111">
        <v>121691053.66</v>
      </c>
      <c r="D44" s="111">
        <v>4446270</v>
      </c>
      <c r="E44" s="111">
        <v>5637202.71</v>
      </c>
      <c r="F44" s="111">
        <v>19782500</v>
      </c>
      <c r="G44" s="111">
        <v>14892678.799999999</v>
      </c>
      <c r="H44" s="90">
        <v>0</v>
      </c>
      <c r="I44" s="90">
        <v>0</v>
      </c>
      <c r="J44" s="90">
        <v>0</v>
      </c>
      <c r="K44" s="90">
        <v>0</v>
      </c>
      <c r="L44" s="90">
        <v>20397772</v>
      </c>
      <c r="M44" s="90">
        <v>18567694.32</v>
      </c>
      <c r="N44" s="90">
        <f t="shared" si="5"/>
        <v>184388808</v>
      </c>
      <c r="O44" s="90">
        <f t="shared" si="5"/>
        <v>160788629.48999998</v>
      </c>
    </row>
    <row r="45" spans="1:15" ht="27.75" customHeight="1">
      <c r="A45" s="74" t="s">
        <v>15</v>
      </c>
      <c r="B45" s="111">
        <v>290683132.11</v>
      </c>
      <c r="C45" s="111">
        <v>277680431.89000005</v>
      </c>
      <c r="D45" s="111">
        <v>14084743.25</v>
      </c>
      <c r="E45" s="111">
        <v>16875701.32</v>
      </c>
      <c r="F45" s="111">
        <v>450000</v>
      </c>
      <c r="G45" s="111">
        <v>0</v>
      </c>
      <c r="H45" s="111">
        <v>150000</v>
      </c>
      <c r="I45" s="111">
        <v>500000</v>
      </c>
      <c r="J45" s="111">
        <v>0</v>
      </c>
      <c r="K45" s="111">
        <v>0</v>
      </c>
      <c r="L45" s="90">
        <v>14408830.020000001</v>
      </c>
      <c r="M45" s="90">
        <v>3977965.71</v>
      </c>
      <c r="N45" s="90">
        <f t="shared" si="5"/>
        <v>319776705.38</v>
      </c>
      <c r="O45" s="90">
        <f t="shared" si="5"/>
        <v>299034098.92</v>
      </c>
    </row>
    <row r="46" spans="1:15" ht="27.75" customHeight="1">
      <c r="A46" s="74" t="s">
        <v>33</v>
      </c>
      <c r="B46" s="90">
        <f aca="true" t="shared" si="6" ref="B46:M46">SUM(B8+B14+B21+B28+B34+B40)</f>
        <v>5083297593.22</v>
      </c>
      <c r="C46" s="90">
        <f t="shared" si="6"/>
        <v>5166964889.83</v>
      </c>
      <c r="D46" s="90">
        <f t="shared" si="6"/>
        <v>629777709.8199999</v>
      </c>
      <c r="E46" s="90">
        <f t="shared" si="6"/>
        <v>575655167.7299999</v>
      </c>
      <c r="F46" s="90">
        <f t="shared" si="6"/>
        <v>324679474.39000005</v>
      </c>
      <c r="G46" s="90">
        <f t="shared" si="6"/>
        <v>316952502.83</v>
      </c>
      <c r="H46" s="90">
        <f t="shared" si="6"/>
        <v>40679248.81</v>
      </c>
      <c r="I46" s="90">
        <f t="shared" si="6"/>
        <v>17041114.88</v>
      </c>
      <c r="J46" s="90">
        <f t="shared" si="6"/>
        <v>3004898.19</v>
      </c>
      <c r="K46" s="90">
        <f t="shared" si="6"/>
        <v>3195039.71</v>
      </c>
      <c r="L46" s="90">
        <f t="shared" si="6"/>
        <v>1119423591.54</v>
      </c>
      <c r="M46" s="90">
        <f t="shared" si="6"/>
        <v>1099871154.58</v>
      </c>
      <c r="N46" s="90">
        <f>SUM(N8+N14+N21+N28+N34+N40)</f>
        <v>7200862515.97</v>
      </c>
      <c r="O46" s="90">
        <f>SUM(O8+O14+O21+O28+O34+O40)</f>
        <v>7179679869.56</v>
      </c>
    </row>
    <row r="47" spans="1:15" s="12" customFormat="1" ht="18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21.75" customHeight="1">
      <c r="A48" s="7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 ht="21.7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5" ht="21.7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3" ht="21.75" customHeight="1">
      <c r="M53" s="4"/>
    </row>
  </sheetData>
  <sheetProtection/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1"/>
  <headerFooter alignWithMargins="0">
    <oddFooter>&amp;LPlaneación Estratégica - Sección de Estadística.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55" zoomScaleNormal="55" zoomScalePageLayoutView="0" workbookViewId="0" topLeftCell="A1">
      <selection activeCell="F6" sqref="F6"/>
    </sheetView>
  </sheetViews>
  <sheetFormatPr defaultColWidth="11.421875" defaultRowHeight="27.75" customHeight="1"/>
  <cols>
    <col min="1" max="1" width="59.421875" style="1" customWidth="1"/>
    <col min="2" max="2" width="28.57421875" style="1" customWidth="1"/>
    <col min="3" max="3" width="25.57421875" style="1" bestFit="1" customWidth="1"/>
    <col min="4" max="4" width="36.00390625" style="1" customWidth="1"/>
    <col min="5" max="16384" width="11.421875" style="1" customWidth="1"/>
  </cols>
  <sheetData>
    <row r="1" spans="1:4" s="47" customFormat="1" ht="27.75" customHeight="1">
      <c r="A1" s="68" t="s">
        <v>189</v>
      </c>
      <c r="B1" s="68"/>
      <c r="C1" s="68"/>
      <c r="D1" s="68"/>
    </row>
    <row r="2" spans="1:4" s="47" customFormat="1" ht="27.75" customHeight="1">
      <c r="A2" s="68" t="s">
        <v>167</v>
      </c>
      <c r="B2" s="68"/>
      <c r="C2" s="68"/>
      <c r="D2" s="68"/>
    </row>
    <row r="3" spans="1:4" s="47" customFormat="1" ht="27.75" customHeight="1">
      <c r="A3" s="68" t="str">
        <f>+'Formalizado por Rubros'!A3</f>
        <v> Enero - Marzo 2024</v>
      </c>
      <c r="B3" s="68"/>
      <c r="C3" s="68"/>
      <c r="D3" s="68"/>
    </row>
    <row r="4" spans="1:4" ht="27.75" customHeight="1">
      <c r="A4" s="68"/>
      <c r="B4" s="68"/>
      <c r="C4" s="68"/>
      <c r="D4" s="68"/>
    </row>
    <row r="5" spans="1:4" ht="55.5" customHeight="1">
      <c r="A5" s="61" t="s">
        <v>103</v>
      </c>
      <c r="B5" s="62" t="s">
        <v>218</v>
      </c>
      <c r="C5" s="62" t="s">
        <v>219</v>
      </c>
      <c r="D5" s="62" t="s">
        <v>152</v>
      </c>
    </row>
    <row r="6" spans="1:4" ht="30" customHeight="1">
      <c r="A6" s="60" t="s">
        <v>105</v>
      </c>
      <c r="B6" s="102"/>
      <c r="C6" s="102"/>
      <c r="D6" s="102"/>
    </row>
    <row r="7" spans="1:4" ht="30" customHeight="1">
      <c r="A7" s="60" t="s">
        <v>106</v>
      </c>
      <c r="B7" s="103">
        <v>127263</v>
      </c>
      <c r="C7" s="103">
        <v>990010216.47</v>
      </c>
      <c r="D7" s="103">
        <v>400389698.05999994</v>
      </c>
    </row>
    <row r="8" spans="1:4" ht="30" customHeight="1">
      <c r="A8" s="60" t="s">
        <v>201</v>
      </c>
      <c r="B8" s="103">
        <v>0</v>
      </c>
      <c r="C8" s="103">
        <v>366882804.78999996</v>
      </c>
      <c r="D8" s="103">
        <v>1428329334.46</v>
      </c>
    </row>
    <row r="9" spans="1:5" ht="30" customHeight="1">
      <c r="A9" s="60" t="s">
        <v>109</v>
      </c>
      <c r="B9" s="103">
        <v>18173</v>
      </c>
      <c r="C9" s="103">
        <v>126970960.64999998</v>
      </c>
      <c r="D9" s="103">
        <v>92245902.85999998</v>
      </c>
      <c r="E9" s="53"/>
    </row>
    <row r="10" spans="1:4" ht="30" customHeight="1">
      <c r="A10" s="60" t="s">
        <v>155</v>
      </c>
      <c r="B10" s="103">
        <v>0</v>
      </c>
      <c r="C10" s="103">
        <v>313813136.92</v>
      </c>
      <c r="D10" s="103">
        <v>335864612.27</v>
      </c>
    </row>
    <row r="11" spans="1:5" ht="30" customHeight="1">
      <c r="A11" s="60" t="s">
        <v>202</v>
      </c>
      <c r="B11" s="103">
        <v>26494</v>
      </c>
      <c r="C11" s="103">
        <v>234855750.89</v>
      </c>
      <c r="D11" s="103">
        <v>131088914.30000001</v>
      </c>
      <c r="E11" s="54"/>
    </row>
    <row r="12" spans="1:4" ht="30" customHeight="1">
      <c r="A12" s="60" t="s">
        <v>107</v>
      </c>
      <c r="B12" s="103">
        <v>14135</v>
      </c>
      <c r="C12" s="103">
        <v>143713215.64999995</v>
      </c>
      <c r="D12" s="103">
        <v>133009111.62</v>
      </c>
    </row>
    <row r="13" spans="1:4" ht="30" customHeight="1">
      <c r="A13" s="60" t="s">
        <v>108</v>
      </c>
      <c r="B13" s="103">
        <v>8558</v>
      </c>
      <c r="C13" s="103">
        <v>74864017.75</v>
      </c>
      <c r="D13" s="103">
        <v>58717178.36</v>
      </c>
    </row>
    <row r="14" spans="1:4" ht="30" customHeight="1">
      <c r="A14" s="60" t="s">
        <v>158</v>
      </c>
      <c r="B14" s="103">
        <v>0</v>
      </c>
      <c r="C14" s="103">
        <v>4792436</v>
      </c>
      <c r="D14" s="103">
        <v>5443022.6</v>
      </c>
    </row>
    <row r="15" spans="1:4" s="48" customFormat="1" ht="30" customHeight="1">
      <c r="A15" s="60" t="s">
        <v>168</v>
      </c>
      <c r="B15" s="103">
        <v>3975</v>
      </c>
      <c r="C15" s="103">
        <v>54397245.79</v>
      </c>
      <c r="D15" s="103">
        <v>71396632.58</v>
      </c>
    </row>
    <row r="16" spans="1:4" s="48" customFormat="1" ht="30" customHeight="1">
      <c r="A16" s="60" t="s">
        <v>169</v>
      </c>
      <c r="B16" s="103">
        <v>1353</v>
      </c>
      <c r="C16" s="103">
        <v>62134735.31</v>
      </c>
      <c r="D16" s="103">
        <v>68052314.96000001</v>
      </c>
    </row>
    <row r="17" spans="1:4" s="48" customFormat="1" ht="30" customHeight="1">
      <c r="A17" s="60" t="s">
        <v>208</v>
      </c>
      <c r="B17" s="103">
        <v>2950</v>
      </c>
      <c r="C17" s="103">
        <v>32134289.34</v>
      </c>
      <c r="D17" s="103">
        <v>52198231.95</v>
      </c>
    </row>
    <row r="18" spans="1:4" s="48" customFormat="1" ht="30" customHeight="1">
      <c r="A18" s="60" t="s">
        <v>203</v>
      </c>
      <c r="B18" s="103">
        <v>4543</v>
      </c>
      <c r="C18" s="103">
        <v>138158489.76</v>
      </c>
      <c r="D18" s="103">
        <v>119399714.42999999</v>
      </c>
    </row>
    <row r="19" spans="1:4" s="49" customFormat="1" ht="30" customHeight="1">
      <c r="A19" s="60" t="s">
        <v>204</v>
      </c>
      <c r="B19" s="103">
        <v>1135</v>
      </c>
      <c r="C19" s="103">
        <v>45861112.87</v>
      </c>
      <c r="D19" s="103">
        <v>62847355.64</v>
      </c>
    </row>
    <row r="20" spans="1:4" s="49" customFormat="1" ht="30" customHeight="1">
      <c r="A20" s="60" t="s">
        <v>205</v>
      </c>
      <c r="B20" s="103">
        <v>3992</v>
      </c>
      <c r="C20" s="103">
        <v>45287651.989999995</v>
      </c>
      <c r="D20" s="103">
        <v>21248991.22</v>
      </c>
    </row>
    <row r="21" spans="1:4" s="49" customFormat="1" ht="30" customHeight="1">
      <c r="A21" s="60" t="s">
        <v>171</v>
      </c>
      <c r="B21" s="103">
        <v>1451</v>
      </c>
      <c r="C21" s="103">
        <v>38817847.81</v>
      </c>
      <c r="D21" s="103">
        <v>56131804.379999995</v>
      </c>
    </row>
    <row r="22" spans="1:4" s="49" customFormat="1" ht="30" customHeight="1">
      <c r="A22" s="60" t="s">
        <v>110</v>
      </c>
      <c r="B22" s="103">
        <v>853</v>
      </c>
      <c r="C22" s="103">
        <v>6339150.850000001</v>
      </c>
      <c r="D22" s="103">
        <v>27340762.939999998</v>
      </c>
    </row>
    <row r="23" spans="1:4" s="49" customFormat="1" ht="30" customHeight="1">
      <c r="A23" s="60" t="s">
        <v>209</v>
      </c>
      <c r="B23" s="103">
        <v>0</v>
      </c>
      <c r="C23" s="103">
        <v>0</v>
      </c>
      <c r="D23" s="103">
        <v>14427154.389999999</v>
      </c>
    </row>
    <row r="24" spans="1:4" s="49" customFormat="1" ht="30" customHeight="1">
      <c r="A24" s="60" t="s">
        <v>172</v>
      </c>
      <c r="B24" s="103">
        <v>4719</v>
      </c>
      <c r="C24" s="103">
        <v>26389405.87</v>
      </c>
      <c r="D24" s="103">
        <v>16320752.780000001</v>
      </c>
    </row>
    <row r="25" spans="1:4" s="49" customFormat="1" ht="30" customHeight="1">
      <c r="A25" s="60" t="s">
        <v>111</v>
      </c>
      <c r="B25" s="103">
        <v>2248</v>
      </c>
      <c r="C25" s="103">
        <v>33944797.71</v>
      </c>
      <c r="D25" s="103">
        <v>14920273.46</v>
      </c>
    </row>
    <row r="26" spans="1:4" s="49" customFormat="1" ht="30" customHeight="1">
      <c r="A26" s="60" t="s">
        <v>206</v>
      </c>
      <c r="B26" s="103">
        <v>0</v>
      </c>
      <c r="C26" s="103">
        <v>322623122</v>
      </c>
      <c r="D26" s="103">
        <v>283106775.51</v>
      </c>
    </row>
    <row r="27" spans="1:4" s="49" customFormat="1" ht="30" customHeight="1">
      <c r="A27" s="60" t="s">
        <v>173</v>
      </c>
      <c r="B27" s="103">
        <v>8014</v>
      </c>
      <c r="C27" s="103">
        <v>766811011.78</v>
      </c>
      <c r="D27" s="103">
        <v>353165311.93999994</v>
      </c>
    </row>
    <row r="28" spans="1:4" s="49" customFormat="1" ht="30" customHeight="1">
      <c r="A28" s="60" t="s">
        <v>174</v>
      </c>
      <c r="B28" s="103">
        <v>0</v>
      </c>
      <c r="C28" s="103">
        <v>62937293.55</v>
      </c>
      <c r="D28" s="103">
        <v>79872521.56</v>
      </c>
    </row>
    <row r="29" spans="1:4" s="49" customFormat="1" ht="30" customHeight="1">
      <c r="A29" s="60" t="s">
        <v>175</v>
      </c>
      <c r="B29" s="103">
        <v>1044</v>
      </c>
      <c r="C29" s="103">
        <v>10695472.969999999</v>
      </c>
      <c r="D29" s="103">
        <v>11722005.07</v>
      </c>
    </row>
    <row r="30" spans="1:4" s="49" customFormat="1" ht="30" customHeight="1">
      <c r="A30" s="60" t="s">
        <v>176</v>
      </c>
      <c r="B30" s="103">
        <v>960</v>
      </c>
      <c r="C30" s="103">
        <v>8574657.14</v>
      </c>
      <c r="D30" s="103">
        <v>14463780.5</v>
      </c>
    </row>
    <row r="31" spans="1:4" ht="30" customHeight="1">
      <c r="A31" s="60" t="s">
        <v>177</v>
      </c>
      <c r="B31" s="103">
        <v>2477</v>
      </c>
      <c r="C31" s="103">
        <v>12458890.669999998</v>
      </c>
      <c r="D31" s="103">
        <v>5409603.79</v>
      </c>
    </row>
    <row r="32" spans="1:4" s="49" customFormat="1" ht="30" customHeight="1">
      <c r="A32" s="60" t="s">
        <v>178</v>
      </c>
      <c r="B32" s="103">
        <v>3459</v>
      </c>
      <c r="C32" s="103">
        <v>48211191.68</v>
      </c>
      <c r="D32" s="103">
        <v>42108289.010000005</v>
      </c>
    </row>
    <row r="33" spans="1:4" s="49" customFormat="1" ht="30" customHeight="1">
      <c r="A33" s="60" t="s">
        <v>179</v>
      </c>
      <c r="B33" s="103">
        <v>194</v>
      </c>
      <c r="C33" s="103">
        <v>446890.24</v>
      </c>
      <c r="D33" s="103">
        <v>1849234.53</v>
      </c>
    </row>
    <row r="34" spans="1:4" s="49" customFormat="1" ht="30" customHeight="1">
      <c r="A34" s="60" t="s">
        <v>180</v>
      </c>
      <c r="B34" s="103">
        <v>3213</v>
      </c>
      <c r="C34" s="103">
        <v>8428815.940000001</v>
      </c>
      <c r="D34" s="103">
        <v>2040807.0499999998</v>
      </c>
    </row>
    <row r="35" spans="1:4" ht="30" customHeight="1">
      <c r="A35" s="60" t="s">
        <v>112</v>
      </c>
      <c r="B35" s="103">
        <v>0</v>
      </c>
      <c r="C35" s="103">
        <v>329045194.93</v>
      </c>
      <c r="D35" s="103">
        <v>329773110.84000003</v>
      </c>
    </row>
    <row r="36" spans="1:4" ht="30" customHeight="1">
      <c r="A36" s="60" t="s">
        <v>113</v>
      </c>
      <c r="B36" s="103">
        <v>8201</v>
      </c>
      <c r="C36" s="103">
        <v>773697785.8999999</v>
      </c>
      <c r="D36" s="103">
        <v>934081686.7700002</v>
      </c>
    </row>
    <row r="37" spans="1:4" ht="30" customHeight="1">
      <c r="A37" s="60" t="s">
        <v>114</v>
      </c>
      <c r="B37" s="103">
        <f>SUM(B7:B36)</f>
        <v>249404</v>
      </c>
      <c r="C37" s="103">
        <f>SUM(C7:C36)</f>
        <v>5083297593.219998</v>
      </c>
      <c r="D37" s="103">
        <f>SUM(D7:D36)</f>
        <v>5166964889.830001</v>
      </c>
    </row>
    <row r="38" spans="1:4" ht="30" customHeight="1">
      <c r="A38" s="60" t="s">
        <v>115</v>
      </c>
      <c r="B38" s="103"/>
      <c r="C38" s="103"/>
      <c r="D38" s="103"/>
    </row>
    <row r="39" spans="1:4" ht="30" customHeight="1">
      <c r="A39" s="60" t="s">
        <v>181</v>
      </c>
      <c r="B39" s="103"/>
      <c r="C39" s="103"/>
      <c r="D39" s="103"/>
    </row>
    <row r="40" spans="1:4" ht="30" customHeight="1">
      <c r="A40" s="60" t="s">
        <v>118</v>
      </c>
      <c r="B40" s="103">
        <v>0</v>
      </c>
      <c r="C40" s="103">
        <v>178799511.79000002</v>
      </c>
      <c r="D40" s="103">
        <v>194478888.16</v>
      </c>
    </row>
    <row r="41" spans="1:4" ht="30" customHeight="1">
      <c r="A41" s="60" t="s">
        <v>116</v>
      </c>
      <c r="B41" s="103">
        <v>0</v>
      </c>
      <c r="C41" s="103">
        <v>183238387.45</v>
      </c>
      <c r="D41" s="103">
        <v>166312476.13</v>
      </c>
    </row>
    <row r="42" spans="1:4" ht="30" customHeight="1">
      <c r="A42" s="60" t="s">
        <v>129</v>
      </c>
      <c r="B42" s="103">
        <v>0</v>
      </c>
      <c r="C42" s="103">
        <v>1771710.83</v>
      </c>
      <c r="D42" s="103">
        <v>4487223.350000001</v>
      </c>
    </row>
    <row r="43" spans="1:4" ht="30" customHeight="1">
      <c r="A43" s="60" t="s">
        <v>117</v>
      </c>
      <c r="B43" s="103">
        <v>0</v>
      </c>
      <c r="C43" s="103">
        <v>83555153.9</v>
      </c>
      <c r="D43" s="103">
        <v>38523131.89</v>
      </c>
    </row>
    <row r="44" spans="1:4" ht="30" customHeight="1">
      <c r="A44" s="60" t="s">
        <v>207</v>
      </c>
      <c r="B44" s="103">
        <v>0</v>
      </c>
      <c r="C44" s="103">
        <v>85410986.48</v>
      </c>
      <c r="D44" s="103">
        <v>20058185.87</v>
      </c>
    </row>
    <row r="45" spans="1:4" ht="30" customHeight="1">
      <c r="A45" s="60" t="s">
        <v>131</v>
      </c>
      <c r="B45" s="103">
        <v>0</v>
      </c>
      <c r="C45" s="103">
        <v>491017.28</v>
      </c>
      <c r="D45" s="103">
        <v>27884198.94</v>
      </c>
    </row>
    <row r="46" spans="1:4" ht="30" customHeight="1">
      <c r="A46" s="60" t="s">
        <v>182</v>
      </c>
      <c r="B46" s="103">
        <v>0</v>
      </c>
      <c r="C46" s="103">
        <v>0</v>
      </c>
      <c r="D46" s="103">
        <v>376833.33</v>
      </c>
    </row>
    <row r="47" spans="1:4" ht="30" customHeight="1">
      <c r="A47" s="60" t="s">
        <v>132</v>
      </c>
      <c r="B47" s="103">
        <v>0</v>
      </c>
      <c r="C47" s="103">
        <v>96510942.09</v>
      </c>
      <c r="D47" s="103">
        <v>123534230.06</v>
      </c>
    </row>
    <row r="48" spans="1:4" s="47" customFormat="1" ht="30" customHeight="1">
      <c r="A48" s="60" t="s">
        <v>183</v>
      </c>
      <c r="B48" s="103">
        <f>SUM(B40:B47)</f>
        <v>0</v>
      </c>
      <c r="C48" s="103">
        <f>SUM(C40:C47)</f>
        <v>629777709.82</v>
      </c>
      <c r="D48" s="103">
        <f>SUM(D40:D47)</f>
        <v>575655167.73</v>
      </c>
    </row>
    <row r="49" spans="1:4" ht="30" customHeight="1">
      <c r="A49" s="60" t="s">
        <v>119</v>
      </c>
      <c r="B49" s="103"/>
      <c r="C49" s="103"/>
      <c r="D49" s="103"/>
    </row>
    <row r="50" spans="1:4" ht="30" customHeight="1">
      <c r="A50" s="60" t="s">
        <v>133</v>
      </c>
      <c r="B50" s="103">
        <v>0</v>
      </c>
      <c r="C50" s="103">
        <v>208178531.34</v>
      </c>
      <c r="D50" s="103">
        <v>224428447.32</v>
      </c>
    </row>
    <row r="51" spans="1:4" ht="30" customHeight="1">
      <c r="A51" s="60" t="s">
        <v>157</v>
      </c>
      <c r="B51" s="103">
        <v>0</v>
      </c>
      <c r="C51" s="103">
        <v>83884859.02</v>
      </c>
      <c r="D51" s="103">
        <v>78518365.34</v>
      </c>
    </row>
    <row r="52" spans="1:4" ht="30" customHeight="1">
      <c r="A52" s="60" t="s">
        <v>184</v>
      </c>
      <c r="B52" s="103">
        <v>0</v>
      </c>
      <c r="C52" s="103">
        <v>16405666.83</v>
      </c>
      <c r="D52" s="103">
        <v>4482957.91</v>
      </c>
    </row>
    <row r="53" spans="1:4" ht="30" customHeight="1">
      <c r="A53" s="60" t="s">
        <v>185</v>
      </c>
      <c r="B53" s="103">
        <v>0</v>
      </c>
      <c r="C53" s="103">
        <v>0</v>
      </c>
      <c r="D53" s="103">
        <v>1414828.9699999997</v>
      </c>
    </row>
    <row r="54" spans="1:4" ht="30" customHeight="1">
      <c r="A54" s="60" t="s">
        <v>113</v>
      </c>
      <c r="B54" s="103">
        <v>0</v>
      </c>
      <c r="C54" s="103">
        <v>16210417.2</v>
      </c>
      <c r="D54" s="103">
        <v>8107903.289999999</v>
      </c>
    </row>
    <row r="55" spans="1:4" s="47" customFormat="1" ht="30" customHeight="1">
      <c r="A55" s="60" t="s">
        <v>120</v>
      </c>
      <c r="B55" s="103">
        <f>SUM(B50:B54)</f>
        <v>0</v>
      </c>
      <c r="C55" s="103">
        <f>SUM(C50:C54)</f>
        <v>324679474.39</v>
      </c>
      <c r="D55" s="103">
        <f>SUM(D50:D54)</f>
        <v>316952502.83000004</v>
      </c>
    </row>
    <row r="56" spans="1:4" s="47" customFormat="1" ht="30" customHeight="1">
      <c r="A56" s="60" t="s">
        <v>136</v>
      </c>
      <c r="B56" s="103">
        <v>0</v>
      </c>
      <c r="C56" s="103">
        <v>40679248.81</v>
      </c>
      <c r="D56" s="103">
        <v>17041114.88</v>
      </c>
    </row>
    <row r="57" spans="1:4" s="47" customFormat="1" ht="30" customHeight="1">
      <c r="A57" s="60" t="s">
        <v>134</v>
      </c>
      <c r="B57" s="103">
        <v>0</v>
      </c>
      <c r="C57" s="103">
        <v>3004898.19</v>
      </c>
      <c r="D57" s="103">
        <v>3195039.71</v>
      </c>
    </row>
    <row r="58" spans="1:4" s="47" customFormat="1" ht="30" customHeight="1">
      <c r="A58" s="60" t="s">
        <v>121</v>
      </c>
      <c r="B58" s="103">
        <f>SUM(B57+B56+B55+B48)</f>
        <v>0</v>
      </c>
      <c r="C58" s="103">
        <f>SUM(C57+C56+C55+C48)</f>
        <v>998141331.21</v>
      </c>
      <c r="D58" s="103">
        <f>SUM(D57+D56+D55+D48)</f>
        <v>912843825.1500001</v>
      </c>
    </row>
    <row r="59" spans="1:4" s="47" customFormat="1" ht="30" customHeight="1">
      <c r="A59" s="60" t="s">
        <v>122</v>
      </c>
      <c r="B59" s="103">
        <f>SUM(B60:B61)</f>
        <v>0</v>
      </c>
      <c r="C59" s="103">
        <f>SUM(C60:C61)</f>
        <v>1119423591.5400002</v>
      </c>
      <c r="D59" s="103">
        <f>SUM(D60:D61)</f>
        <v>1099871154.5799994</v>
      </c>
    </row>
    <row r="60" spans="1:4" ht="30" customHeight="1">
      <c r="A60" s="60" t="s">
        <v>123</v>
      </c>
      <c r="B60" s="103">
        <v>0</v>
      </c>
      <c r="C60" s="103">
        <v>133163465.75</v>
      </c>
      <c r="D60" s="103">
        <v>130342219.38</v>
      </c>
    </row>
    <row r="61" spans="1:4" ht="30" customHeight="1">
      <c r="A61" s="60" t="s">
        <v>160</v>
      </c>
      <c r="B61" s="103">
        <v>0</v>
      </c>
      <c r="C61" s="103">
        <v>986260125.7900002</v>
      </c>
      <c r="D61" s="103">
        <v>969528935.1999996</v>
      </c>
    </row>
    <row r="62" spans="1:4" s="50" customFormat="1" ht="30" customHeight="1">
      <c r="A62" s="60" t="s">
        <v>33</v>
      </c>
      <c r="B62" s="109">
        <f>B37+B58+B59</f>
        <v>249404</v>
      </c>
      <c r="C62" s="109">
        <f>C37+C58+C59</f>
        <v>7200862515.969998</v>
      </c>
      <c r="D62" s="109">
        <f>+D59+D58+D37</f>
        <v>7179679869.56</v>
      </c>
    </row>
    <row r="63" spans="1:8" ht="24.75" customHeight="1">
      <c r="A63" s="114" t="s">
        <v>186</v>
      </c>
      <c r="B63" s="114"/>
      <c r="C63" s="112"/>
      <c r="D63" s="112"/>
      <c r="E63" s="55"/>
      <c r="F63" s="55"/>
      <c r="G63" s="55"/>
      <c r="H63" s="55"/>
    </row>
    <row r="64" spans="1:4" ht="27.75" customHeight="1">
      <c r="A64" s="102"/>
      <c r="B64" s="113"/>
      <c r="C64" s="102"/>
      <c r="D64" s="102"/>
    </row>
    <row r="65" ht="27.75" customHeight="1">
      <c r="B65" s="38"/>
    </row>
    <row r="66" ht="27.75" customHeight="1">
      <c r="D66" s="38"/>
    </row>
    <row r="67" ht="27.75" customHeight="1">
      <c r="D67" s="38"/>
    </row>
    <row r="68" ht="27.75" customHeight="1">
      <c r="D68" s="38"/>
    </row>
    <row r="69" ht="27.75" customHeight="1">
      <c r="B69" s="38"/>
    </row>
  </sheetData>
  <sheetProtection/>
  <printOptions horizontalCentered="1"/>
  <pageMargins left="0.5905511811023623" right="0.5905511811023623" top="0.5905511811023623" bottom="0.5905511811023623" header="0" footer="0"/>
  <pageSetup fitToHeight="0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Harolin Esther Peña Montero</cp:lastModifiedBy>
  <cp:lastPrinted>2024-04-03T12:36:11Z</cp:lastPrinted>
  <dcterms:created xsi:type="dcterms:W3CDTF">2017-05-04T13:35:28Z</dcterms:created>
  <dcterms:modified xsi:type="dcterms:W3CDTF">2024-04-08T15:00:57Z</dcterms:modified>
  <cp:category/>
  <cp:version/>
  <cp:contentType/>
  <cp:contentStatus/>
</cp:coreProperties>
</file>