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1 NOVIEMBRE 2025/ENVIO/"/>
    </mc:Choice>
  </mc:AlternateContent>
  <xr:revisionPtr revIDLastSave="0" documentId="14_{45D8C812-B417-46AA-9DF6-5C2D21ACB1B4}" xr6:coauthVersionLast="47" xr6:coauthVersionMax="47" xr10:uidLastSave="{00000000-0000-0000-0000-000000000000}"/>
  <bookViews>
    <workbookView xWindow="-120" yWindow="-120" windowWidth="29040" windowHeight="15840" activeTab="7" xr2:uid="{0F7A7B56-228F-4D09-9D7D-AAD898BD55C7}"/>
  </bookViews>
  <sheets>
    <sheet name="PORTADA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5" i="8" l="1"/>
  <c r="A145" i="8"/>
  <c r="L143" i="8"/>
  <c r="A143" i="8"/>
  <c r="O127" i="8"/>
  <c r="N114" i="8"/>
  <c r="N113" i="8"/>
  <c r="N112" i="8" s="1"/>
  <c r="N111" i="8"/>
  <c r="N110" i="8"/>
  <c r="N109" i="8" s="1"/>
  <c r="N108" i="8"/>
  <c r="N107" i="8" s="1"/>
  <c r="N106" i="8"/>
  <c r="N105" i="8" s="1"/>
  <c r="N104" i="8"/>
  <c r="N103" i="8" s="1"/>
  <c r="N102" i="8" s="1"/>
  <c r="N71" i="8"/>
  <c r="N70" i="8" s="1"/>
  <c r="N69" i="8"/>
  <c r="N68" i="8" s="1"/>
  <c r="N67" i="8"/>
  <c r="N66" i="8"/>
  <c r="N63" i="8" s="1"/>
  <c r="N65" i="8"/>
  <c r="N64" i="8"/>
  <c r="N62" i="8"/>
  <c r="N60" i="8"/>
  <c r="N59" i="8"/>
  <c r="N57" i="8" s="1"/>
  <c r="N58" i="8"/>
  <c r="N56" i="8"/>
  <c r="N55" i="8"/>
  <c r="N54" i="8" s="1"/>
  <c r="N53" i="8"/>
  <c r="N52" i="8"/>
  <c r="N51" i="8"/>
  <c r="N50" i="8"/>
  <c r="N49" i="8"/>
  <c r="N48" i="8"/>
  <c r="N47" i="8"/>
  <c r="N46" i="8" s="1"/>
  <c r="N45" i="8"/>
  <c r="N44" i="8" s="1"/>
  <c r="N43" i="8"/>
  <c r="N42" i="8" s="1"/>
  <c r="N41" i="8"/>
  <c r="N40" i="8"/>
  <c r="N39" i="8"/>
  <c r="N38" i="8"/>
  <c r="N37" i="8"/>
  <c r="N36" i="8"/>
  <c r="N34" i="8"/>
  <c r="N33" i="8"/>
  <c r="N32" i="8"/>
  <c r="N31" i="8"/>
  <c r="N30" i="8" s="1"/>
  <c r="N29" i="8"/>
  <c r="N28" i="8"/>
  <c r="N27" i="8"/>
  <c r="N26" i="8" s="1"/>
  <c r="N25" i="8"/>
  <c r="N24" i="8"/>
  <c r="N23" i="8"/>
  <c r="N22" i="8"/>
  <c r="N21" i="8"/>
  <c r="N20" i="8" s="1"/>
  <c r="N19" i="8"/>
  <c r="N18" i="8"/>
  <c r="N17" i="8" s="1"/>
  <c r="A9" i="8"/>
  <c r="A95" i="8" s="1"/>
  <c r="A8" i="8"/>
  <c r="A94" i="8" s="1"/>
  <c r="M6" i="8"/>
  <c r="M92" i="8" s="1"/>
  <c r="M58" i="7"/>
  <c r="D58" i="7"/>
  <c r="M56" i="7"/>
  <c r="A56" i="7"/>
  <c r="O44" i="7"/>
  <c r="O43" i="7"/>
  <c r="O29" i="7"/>
  <c r="O28" i="7"/>
  <c r="O27" i="7" s="1"/>
  <c r="O25" i="7"/>
  <c r="O24" i="7" s="1"/>
  <c r="O23" i="7"/>
  <c r="O22" i="7"/>
  <c r="O21" i="7"/>
  <c r="O20" i="7"/>
  <c r="O19" i="7"/>
  <c r="O18" i="7"/>
  <c r="O17" i="7"/>
  <c r="A9" i="7"/>
  <c r="A8" i="7"/>
  <c r="N6" i="7"/>
  <c r="L81" i="6"/>
  <c r="A81" i="6"/>
  <c r="L79" i="6"/>
  <c r="A79" i="6"/>
  <c r="N75" i="6"/>
  <c r="N74" i="6"/>
  <c r="N73" i="6"/>
  <c r="N72" i="6"/>
  <c r="N71" i="6" s="1"/>
  <c r="N70" i="6" s="1"/>
  <c r="N69" i="6"/>
  <c r="N68" i="6" s="1"/>
  <c r="N67" i="6"/>
  <c r="N66" i="6" s="1"/>
  <c r="N65" i="6"/>
  <c r="N64" i="6" s="1"/>
  <c r="N62" i="6"/>
  <c r="N61" i="6"/>
  <c r="N60" i="6"/>
  <c r="N59" i="6" s="1"/>
  <c r="N58" i="6"/>
  <c r="N57" i="6"/>
  <c r="N55" i="6" s="1"/>
  <c r="N56" i="6"/>
  <c r="N54" i="6"/>
  <c r="N53" i="6" s="1"/>
  <c r="N52" i="6" s="1"/>
  <c r="N51" i="6"/>
  <c r="N50" i="6"/>
  <c r="N49" i="6"/>
  <c r="N48" i="6"/>
  <c r="N47" i="6" s="1"/>
  <c r="N46" i="6"/>
  <c r="N45" i="6" s="1"/>
  <c r="N44" i="6"/>
  <c r="N43" i="6"/>
  <c r="N42" i="6"/>
  <c r="N41" i="6" s="1"/>
  <c r="N40" i="6"/>
  <c r="N39" i="6"/>
  <c r="N38" i="6"/>
  <c r="N37" i="6"/>
  <c r="N36" i="6"/>
  <c r="N35" i="6" s="1"/>
  <c r="N33" i="6"/>
  <c r="N32" i="6" s="1"/>
  <c r="N31" i="6"/>
  <c r="N30" i="6" s="1"/>
  <c r="N29" i="6" s="1"/>
  <c r="N28" i="6"/>
  <c r="N27" i="6"/>
  <c r="N26" i="6"/>
  <c r="N25" i="6" s="1"/>
  <c r="N24" i="6"/>
  <c r="N23" i="6" s="1"/>
  <c r="N22" i="6"/>
  <c r="N21" i="6"/>
  <c r="N20" i="6"/>
  <c r="N19" i="6"/>
  <c r="N17" i="6"/>
  <c r="N18" i="6" s="1"/>
  <c r="A8" i="6"/>
  <c r="A7" i="6"/>
  <c r="M5" i="6"/>
  <c r="M150" i="5"/>
  <c r="A150" i="5"/>
  <c r="M148" i="5"/>
  <c r="A148" i="5"/>
  <c r="O114" i="5"/>
  <c r="O113" i="5"/>
  <c r="O112" i="5"/>
  <c r="O110" i="5"/>
  <c r="O111" i="5" s="1"/>
  <c r="O109" i="5"/>
  <c r="P104" i="5"/>
  <c r="P103" i="5" s="1"/>
  <c r="O104" i="5"/>
  <c r="O103" i="5" s="1"/>
  <c r="A96" i="5"/>
  <c r="A95" i="5"/>
  <c r="O82" i="5"/>
  <c r="O81" i="5"/>
  <c r="P80" i="5"/>
  <c r="O80" i="5"/>
  <c r="O79" i="5"/>
  <c r="O78" i="5"/>
  <c r="O77" i="5"/>
  <c r="O76" i="5"/>
  <c r="O75" i="5" s="1"/>
  <c r="P75" i="5"/>
  <c r="O74" i="5"/>
  <c r="O73" i="5" s="1"/>
  <c r="P73" i="5"/>
  <c r="O72" i="5"/>
  <c r="P71" i="5"/>
  <c r="O71" i="5"/>
  <c r="O69" i="5"/>
  <c r="O68" i="5"/>
  <c r="O67" i="5"/>
  <c r="O66" i="5"/>
  <c r="O65" i="5"/>
  <c r="O64" i="5"/>
  <c r="O62" i="5" s="1"/>
  <c r="O63" i="5"/>
  <c r="P62" i="5"/>
  <c r="O61" i="5"/>
  <c r="O60" i="5"/>
  <c r="O59" i="5"/>
  <c r="O58" i="5"/>
  <c r="O57" i="5"/>
  <c r="O56" i="5" s="1"/>
  <c r="O55" i="5" s="1"/>
  <c r="P55" i="5"/>
  <c r="O54" i="5"/>
  <c r="O52" i="5" s="1"/>
  <c r="O53" i="5"/>
  <c r="P52" i="5"/>
  <c r="O51" i="5"/>
  <c r="O49" i="5" s="1"/>
  <c r="O50" i="5"/>
  <c r="P49" i="5"/>
  <c r="O48" i="5"/>
  <c r="O47" i="5" s="1"/>
  <c r="P47" i="5"/>
  <c r="O46" i="5"/>
  <c r="O45" i="5" s="1"/>
  <c r="P45" i="5"/>
  <c r="O44" i="5"/>
  <c r="P43" i="5"/>
  <c r="O43" i="5"/>
  <c r="O42" i="5"/>
  <c r="O41" i="5"/>
  <c r="O40" i="5"/>
  <c r="O39" i="5" s="1"/>
  <c r="O38" i="5"/>
  <c r="O37" i="5" s="1"/>
  <c r="O36" i="5" s="1"/>
  <c r="P37" i="5"/>
  <c r="P36" i="5"/>
  <c r="O34" i="5"/>
  <c r="P33" i="5"/>
  <c r="O33" i="5"/>
  <c r="O32" i="5"/>
  <c r="O31" i="5" s="1"/>
  <c r="O30" i="5" s="1"/>
  <c r="O29" i="5"/>
  <c r="O27" i="5" s="1"/>
  <c r="O26" i="5" s="1"/>
  <c r="O28" i="5"/>
  <c r="O25" i="5"/>
  <c r="O24" i="5" s="1"/>
  <c r="O23" i="5"/>
  <c r="O22" i="5"/>
  <c r="O21" i="5"/>
  <c r="O20" i="5" s="1"/>
  <c r="P20" i="5"/>
  <c r="O18" i="5"/>
  <c r="O19" i="5" s="1"/>
  <c r="P16" i="5"/>
  <c r="P15" i="5"/>
  <c r="A9" i="5"/>
  <c r="A8" i="5"/>
  <c r="L144" i="4"/>
  <c r="A144" i="4"/>
  <c r="L142" i="4"/>
  <c r="A142" i="4"/>
  <c r="N110" i="4"/>
  <c r="N109" i="4"/>
  <c r="N107" i="4" s="1"/>
  <c r="N106" i="4" s="1"/>
  <c r="N108" i="4"/>
  <c r="N104" i="4"/>
  <c r="N103" i="4"/>
  <c r="N102" i="4" s="1"/>
  <c r="O102" i="4"/>
  <c r="N101" i="4"/>
  <c r="N100" i="4"/>
  <c r="N99" i="4" s="1"/>
  <c r="O99" i="4"/>
  <c r="N98" i="4"/>
  <c r="N97" i="4" s="1"/>
  <c r="O97" i="4"/>
  <c r="N96" i="4"/>
  <c r="O95" i="4"/>
  <c r="O92" i="4" s="1"/>
  <c r="N95" i="4"/>
  <c r="N94" i="4"/>
  <c r="N93" i="4" s="1"/>
  <c r="A86" i="4"/>
  <c r="N64" i="4"/>
  <c r="N63" i="4" s="1"/>
  <c r="N62" i="4"/>
  <c r="N60" i="4"/>
  <c r="N59" i="4"/>
  <c r="N58" i="4"/>
  <c r="N57" i="4" s="1"/>
  <c r="N56" i="4"/>
  <c r="N55" i="4"/>
  <c r="O54" i="4"/>
  <c r="N53" i="4"/>
  <c r="N51" i="4" s="1"/>
  <c r="N52" i="4"/>
  <c r="O50" i="4"/>
  <c r="N50" i="4"/>
  <c r="N48" i="4" s="1"/>
  <c r="N49" i="4"/>
  <c r="O48" i="4"/>
  <c r="N47" i="4"/>
  <c r="N46" i="4" s="1"/>
  <c r="O46" i="4"/>
  <c r="N45" i="4"/>
  <c r="N44" i="4" s="1"/>
  <c r="O44" i="4"/>
  <c r="N43" i="4"/>
  <c r="O42" i="4"/>
  <c r="N42" i="4"/>
  <c r="N41" i="4"/>
  <c r="N40" i="4"/>
  <c r="N39" i="4"/>
  <c r="N38" i="4"/>
  <c r="N37" i="4"/>
  <c r="N36" i="4" s="1"/>
  <c r="O36" i="4"/>
  <c r="N34" i="4"/>
  <c r="N33" i="4" s="1"/>
  <c r="O33" i="4"/>
  <c r="N32" i="4"/>
  <c r="N31" i="4"/>
  <c r="N30" i="4" s="1"/>
  <c r="N29" i="4"/>
  <c r="N28" i="4"/>
  <c r="N27" i="4"/>
  <c r="N26" i="4" s="1"/>
  <c r="N25" i="4"/>
  <c r="N24" i="4"/>
  <c r="N23" i="4"/>
  <c r="N22" i="4"/>
  <c r="N21" i="4"/>
  <c r="N20" i="4"/>
  <c r="N19" i="4"/>
  <c r="N18" i="4"/>
  <c r="N17" i="4" s="1"/>
  <c r="O16" i="4"/>
  <c r="A9" i="4"/>
  <c r="A8" i="4"/>
  <c r="A85" i="4" s="1"/>
  <c r="L139" i="3"/>
  <c r="A139" i="3"/>
  <c r="A138" i="3"/>
  <c r="L137" i="3"/>
  <c r="A137" i="3"/>
  <c r="O122" i="3"/>
  <c r="N109" i="3"/>
  <c r="N108" i="3"/>
  <c r="N107" i="3"/>
  <c r="N106" i="3"/>
  <c r="N105" i="3" s="1"/>
  <c r="N104" i="3" s="1"/>
  <c r="N103" i="3"/>
  <c r="N102" i="3"/>
  <c r="N101" i="3"/>
  <c r="N100" i="3" s="1"/>
  <c r="N99" i="3"/>
  <c r="N98" i="3" s="1"/>
  <c r="A90" i="3"/>
  <c r="N72" i="3"/>
  <c r="N71" i="3" s="1"/>
  <c r="N70" i="3"/>
  <c r="N69" i="3" s="1"/>
  <c r="N68" i="3"/>
  <c r="N67" i="3"/>
  <c r="N66" i="3"/>
  <c r="N65" i="3"/>
  <c r="N64" i="3" s="1"/>
  <c r="N63" i="3"/>
  <c r="N61" i="3"/>
  <c r="N60" i="3"/>
  <c r="N58" i="3" s="1"/>
  <c r="N59" i="3"/>
  <c r="N57" i="3"/>
  <c r="N56" i="3"/>
  <c r="N53" i="3"/>
  <c r="N52" i="3"/>
  <c r="N51" i="3" s="1"/>
  <c r="N50" i="3"/>
  <c r="N49" i="3"/>
  <c r="N48" i="3"/>
  <c r="N47" i="3"/>
  <c r="N46" i="3" s="1"/>
  <c r="N45" i="3"/>
  <c r="N44" i="3" s="1"/>
  <c r="N43" i="3"/>
  <c r="N42" i="3" s="1"/>
  <c r="N41" i="3"/>
  <c r="N40" i="3"/>
  <c r="N39" i="3"/>
  <c r="N38" i="3"/>
  <c r="N37" i="3"/>
  <c r="N36" i="3"/>
  <c r="N34" i="3"/>
  <c r="N33" i="3"/>
  <c r="N32" i="3"/>
  <c r="N31" i="3"/>
  <c r="N30" i="3" s="1"/>
  <c r="N29" i="3"/>
  <c r="N28" i="3"/>
  <c r="N27" i="3" s="1"/>
  <c r="N26" i="3" s="1"/>
  <c r="N25" i="3"/>
  <c r="N24" i="3"/>
  <c r="N23" i="3"/>
  <c r="N22" i="3"/>
  <c r="N21" i="3"/>
  <c r="N20" i="3" s="1"/>
  <c r="N18" i="3"/>
  <c r="N19" i="3" s="1"/>
  <c r="A9" i="3"/>
  <c r="A91" i="3" s="1"/>
  <c r="A8" i="3"/>
  <c r="I43" i="2"/>
  <c r="I42" i="2"/>
  <c r="I40" i="2"/>
  <c r="I39" i="2"/>
  <c r="I37" i="2"/>
  <c r="I36" i="2"/>
  <c r="I34" i="2"/>
  <c r="I33" i="2"/>
  <c r="I31" i="2"/>
  <c r="I29" i="2"/>
  <c r="I28" i="2"/>
  <c r="I27" i="2"/>
  <c r="I25" i="2"/>
  <c r="I24" i="2"/>
  <c r="I22" i="2"/>
  <c r="I21" i="2"/>
  <c r="I19" i="2"/>
  <c r="I18" i="2"/>
  <c r="O16" i="7" l="1"/>
  <c r="O15" i="7" s="1"/>
  <c r="O41" i="7" s="1"/>
  <c r="P70" i="5"/>
  <c r="O70" i="5"/>
  <c r="N16" i="4"/>
  <c r="N15" i="4" s="1"/>
  <c r="N61" i="8"/>
  <c r="N35" i="8" s="1"/>
  <c r="N16" i="8"/>
  <c r="N15" i="8" s="1"/>
  <c r="N63" i="6"/>
  <c r="N34" i="6"/>
  <c r="N16" i="6"/>
  <c r="N15" i="6" s="1"/>
  <c r="N14" i="6" s="1"/>
  <c r="O108" i="5"/>
  <c r="O107" i="5" s="1"/>
  <c r="O17" i="5"/>
  <c r="O16" i="5" s="1"/>
  <c r="O15" i="5" s="1"/>
  <c r="N61" i="4"/>
  <c r="N92" i="4"/>
  <c r="N54" i="4"/>
  <c r="N35" i="4" s="1"/>
  <c r="N62" i="3"/>
  <c r="N54" i="3"/>
  <c r="N97" i="3"/>
  <c r="N17" i="3"/>
  <c r="N16" i="3" s="1"/>
  <c r="N15" i="3" s="1"/>
  <c r="I53" i="2"/>
  <c r="N76" i="6" l="1"/>
  <c r="N128" i="4"/>
  <c r="N35" i="3"/>
  <c r="N122" i="3" s="1"/>
  <c r="N127" i="8"/>
  <c r="O138" i="5"/>
</calcChain>
</file>

<file path=xl/sharedStrings.xml><?xml version="1.0" encoding="utf-8"?>
<sst xmlns="http://schemas.openxmlformats.org/spreadsheetml/2006/main" count="900" uniqueCount="246">
  <si>
    <t>INFORME MENSUAL DEL INGRESO</t>
  </si>
  <si>
    <t xml:space="preserve"> FORMULARIO No. 1</t>
  </si>
  <si>
    <r>
      <t xml:space="preserve">INSTITUCION : </t>
    </r>
    <r>
      <rPr>
        <sz val="12"/>
        <rFont val="Times New Roman"/>
        <family val="1"/>
      </rPr>
      <t>Banco Agrícola de la Rep. Dom</t>
    </r>
    <r>
      <rPr>
        <sz val="10"/>
        <rFont val="Times New Roman"/>
        <family val="1"/>
      </rPr>
      <t>.</t>
    </r>
  </si>
  <si>
    <t>REGISTRO INTERNO DIGEPRES</t>
  </si>
  <si>
    <r>
      <t xml:space="preserve">CODIGO : </t>
    </r>
    <r>
      <rPr>
        <sz val="12"/>
        <rFont val="Times New Roman"/>
        <family val="1"/>
      </rPr>
      <t>5001</t>
    </r>
  </si>
  <si>
    <t>NUMERO :</t>
  </si>
  <si>
    <t>MES: NOVIEMBRE</t>
  </si>
  <si>
    <t>HORA :</t>
  </si>
  <si>
    <t>AÑO : 2025</t>
  </si>
  <si>
    <t>FECHA :</t>
  </si>
  <si>
    <t xml:space="preserve"> </t>
  </si>
  <si>
    <t>Clasificación del Ingreso</t>
  </si>
  <si>
    <t>Denominación de la Cuenta</t>
  </si>
  <si>
    <t>Fondo</t>
  </si>
  <si>
    <t>Ingresos</t>
  </si>
  <si>
    <t>(2)</t>
  </si>
  <si>
    <t>En el mes</t>
  </si>
  <si>
    <t>Tipo</t>
  </si>
  <si>
    <t>Concepto</t>
  </si>
  <si>
    <t>Cuenta</t>
  </si>
  <si>
    <t>Sub-Cta.</t>
  </si>
  <si>
    <t>Auxiliar</t>
  </si>
  <si>
    <t>(3)</t>
  </si>
  <si>
    <t>(4)</t>
  </si>
  <si>
    <t>(5)</t>
  </si>
  <si>
    <t>De la Administración Central</t>
  </si>
  <si>
    <t>Transf. Corriente Rec. De los Gob. Centrales Mun</t>
  </si>
  <si>
    <t>0100</t>
  </si>
  <si>
    <t>01</t>
  </si>
  <si>
    <t>Del Gobierno Central</t>
  </si>
  <si>
    <t xml:space="preserve">Aportes patrimoniales no Capitalizados </t>
  </si>
  <si>
    <t>03</t>
  </si>
  <si>
    <t>Disminucion Saldos Disponibles periodos anteriores</t>
  </si>
  <si>
    <t>Intereses</t>
  </si>
  <si>
    <t>02</t>
  </si>
  <si>
    <t>Ints. Por Coloción de Inv. Financ.del Merc. Int.</t>
  </si>
  <si>
    <t>(Ingresos Financieros)</t>
  </si>
  <si>
    <t>04</t>
  </si>
  <si>
    <t>Ingresos Diversos</t>
  </si>
  <si>
    <t>Otros Ingresos Diversos</t>
  </si>
  <si>
    <t>Recuperación de Préstamos Otorgados Corto Plazo</t>
  </si>
  <si>
    <t>Recuperación de Préstamos Internos O. Corto Plazo</t>
  </si>
  <si>
    <t>Disminución de activos Finan. Corrientes</t>
  </si>
  <si>
    <t>Disminución en Caja y Banco</t>
  </si>
  <si>
    <t>Incremento de Cuentas por Pagar  de Corto Plazo</t>
  </si>
  <si>
    <t>Incremento en Cuentas por Pagar Internas de C.P.</t>
  </si>
  <si>
    <t>TOTAL</t>
  </si>
  <si>
    <t>LIC.  MARICELA CHECO</t>
  </si>
  <si>
    <t xml:space="preserve">FERNANDO DURÁN </t>
  </si>
  <si>
    <t>Responsable del Registro</t>
  </si>
  <si>
    <t>Firma Responsable y Sello de la Inatitución</t>
  </si>
  <si>
    <t xml:space="preserve">Contralor </t>
  </si>
  <si>
    <t>ADMINSTRADOR GENERAL</t>
  </si>
  <si>
    <t>2</t>
  </si>
  <si>
    <t>EJECUCION PRESUPUESTARIA DEL GASTO</t>
  </si>
  <si>
    <t>FORMULARIO No. 2</t>
  </si>
  <si>
    <r>
      <t xml:space="preserve">INSTITUCION : </t>
    </r>
    <r>
      <rPr>
        <sz val="10"/>
        <color theme="1"/>
        <rFont val="Times New Roman"/>
        <family val="1"/>
      </rPr>
      <t>Banco Agrícola de la Rep. Dom.</t>
    </r>
  </si>
  <si>
    <r>
      <t xml:space="preserve">CODIGO : </t>
    </r>
    <r>
      <rPr>
        <sz val="10"/>
        <color theme="1"/>
        <rFont val="Times New Roman"/>
        <family val="1"/>
      </rPr>
      <t>5001</t>
    </r>
  </si>
  <si>
    <t>IMPUTACION PRESUPUESTARIA</t>
  </si>
  <si>
    <t>EJECUCION DEL GASTO</t>
  </si>
  <si>
    <t>CLASIF.OBJ.DEL GASTO</t>
  </si>
  <si>
    <t>COMPROMISO</t>
  </si>
  <si>
    <t>DEVENGADO</t>
  </si>
  <si>
    <t>PAGADO</t>
  </si>
  <si>
    <t>SUB</t>
  </si>
  <si>
    <t>PROG.</t>
  </si>
  <si>
    <t>PROY.</t>
  </si>
  <si>
    <t>ACT./OBRA</t>
  </si>
  <si>
    <t>UB.GEOG.</t>
  </si>
  <si>
    <t>FUNC.</t>
  </si>
  <si>
    <t>FUENTE</t>
  </si>
  <si>
    <t>OBJ.</t>
  </si>
  <si>
    <t>CUENTA</t>
  </si>
  <si>
    <t>SUBCTA</t>
  </si>
  <si>
    <t>AUX</t>
  </si>
  <si>
    <t>11</t>
  </si>
  <si>
    <t>00</t>
  </si>
  <si>
    <t>22-01</t>
  </si>
  <si>
    <t>REMUNERACIONES Y CONTRIBUCIONES</t>
  </si>
  <si>
    <t xml:space="preserve">Remuneracuines </t>
  </si>
  <si>
    <t>Remuneraciones al Personal Fijo</t>
  </si>
  <si>
    <t>Sueldos Fijos</t>
  </si>
  <si>
    <t>9998</t>
  </si>
  <si>
    <t>Remuneraciones al Personal con caracter Transitorio</t>
  </si>
  <si>
    <t>Sueldos personal temporero</t>
  </si>
  <si>
    <t xml:space="preserve">Sueldos Personal Por servicios especiales </t>
  </si>
  <si>
    <t>Sueldo Anual No. 13</t>
  </si>
  <si>
    <t>Prestaciones Economicas</t>
  </si>
  <si>
    <t>Sobresueldos</t>
  </si>
  <si>
    <t>Compensación</t>
  </si>
  <si>
    <t>Pago por horas extraordinaría</t>
  </si>
  <si>
    <t>09</t>
  </si>
  <si>
    <t>Bono por desempeño</t>
  </si>
  <si>
    <t>Gratificaciónes y Bonificaciónes</t>
  </si>
  <si>
    <t>Otras Gratificaciones y Bonificaciones</t>
  </si>
  <si>
    <t>Otras Gratificaciónes</t>
  </si>
  <si>
    <t>Contribuciones a la Seguridad Social</t>
  </si>
  <si>
    <t>Contribuciones al Seguro de Pensiones</t>
  </si>
  <si>
    <t>CONTRATACION DE SERVICIOS</t>
  </si>
  <si>
    <t>Serviciós Basicos</t>
  </si>
  <si>
    <t>Teléfono Local</t>
  </si>
  <si>
    <t>Energia Eléctrica</t>
  </si>
  <si>
    <t>Eléctricidad</t>
  </si>
  <si>
    <t>Agua</t>
  </si>
  <si>
    <t>Recolección de Residuos Solidos</t>
  </si>
  <si>
    <t>Publicidad, Impresion y Encuadernación</t>
  </si>
  <si>
    <t>Publicidad y Propaganda</t>
  </si>
  <si>
    <t>Viaticos</t>
  </si>
  <si>
    <t>Viaticos del Pais</t>
  </si>
  <si>
    <t>Transporte y almacenaje</t>
  </si>
  <si>
    <t>Pasajes</t>
  </si>
  <si>
    <t>Alquileres y Rentas</t>
  </si>
  <si>
    <t>Alquileres y Renta de Edificio y Locales</t>
  </si>
  <si>
    <t>Alquileres de Equipos de Transporte, Traccion y elevacion</t>
  </si>
  <si>
    <t>Seguros</t>
  </si>
  <si>
    <t>Seguro de Bienes Muebles</t>
  </si>
  <si>
    <t>Seguro de Personal</t>
  </si>
  <si>
    <t>Servicios Conservacón, Reparacióones Menores e</t>
  </si>
  <si>
    <t>Instalaciones Temporales</t>
  </si>
  <si>
    <t>Contratación de Obras Menores</t>
  </si>
  <si>
    <t>Servicios Especiales de Mant. Y Reparación</t>
  </si>
  <si>
    <t>Mantenimiento y Reparacion de Maq. Y Equipos</t>
  </si>
  <si>
    <t>Mantenimiento y Reparacion muebles Y Equipos</t>
  </si>
  <si>
    <t>06</t>
  </si>
  <si>
    <t>Mantenimiento y Reparación de Equipos y Trasnp.</t>
  </si>
  <si>
    <t>Otros Servicios no Incluidos en Conceptos Anteriores</t>
  </si>
  <si>
    <t>Servicios Funerarios y gastos conexos</t>
  </si>
  <si>
    <t>Servicios Tecnicos Profesionales</t>
  </si>
  <si>
    <t>Servicio de Contabilidad y Auditoría</t>
  </si>
  <si>
    <t>287-04</t>
  </si>
  <si>
    <t>Servicios de Capacitación</t>
  </si>
  <si>
    <t>05</t>
  </si>
  <si>
    <t xml:space="preserve">Servicio de Informatica y Computacion </t>
  </si>
  <si>
    <t>Otros Servicios Tecnicos Profesionales</t>
  </si>
  <si>
    <t>Impuestos, Derechos y Tasas</t>
  </si>
  <si>
    <t>Otros Impuestos y Tasas</t>
  </si>
  <si>
    <t>Otros Gastos Operativos</t>
  </si>
  <si>
    <t>Otros Gastos Operativos de Inst. Empresariales</t>
  </si>
  <si>
    <t xml:space="preserve">                  FORMULARIO No. 2</t>
  </si>
  <si>
    <t>FONDO</t>
  </si>
  <si>
    <t>Materiales y Suministros</t>
  </si>
  <si>
    <t xml:space="preserve">Textiles y Vestuarios </t>
  </si>
  <si>
    <t>Prendas de Vestir</t>
  </si>
  <si>
    <t>Producto de Papel, Carton e Impresos</t>
  </si>
  <si>
    <t>Papel de Escritorio</t>
  </si>
  <si>
    <t>Productos de Cuero, Caucho y Plasticos</t>
  </si>
  <si>
    <t>Llantas y Neumaticos</t>
  </si>
  <si>
    <t>Combustibles, Lubricantes, Prod. Quimicos y Conexos</t>
  </si>
  <si>
    <t>Combustibles y Lubricantes</t>
  </si>
  <si>
    <t>Gasolina</t>
  </si>
  <si>
    <t>Productos y Utiles Varios</t>
  </si>
  <si>
    <t>Materiales de Limpieza</t>
  </si>
  <si>
    <t>Prod. Y Utiles Varios no Identificados Precedentemente</t>
  </si>
  <si>
    <t xml:space="preserve"> TOTAL</t>
  </si>
  <si>
    <t xml:space="preserve">          Firma Responsable y Sello de la Institción</t>
  </si>
  <si>
    <t>4</t>
  </si>
  <si>
    <t xml:space="preserve"> FORMULARIO No. 2</t>
  </si>
  <si>
    <t xml:space="preserve"> REGISTRO INTERNO DIGEPRES</t>
  </si>
  <si>
    <t>Remuneraciónes al Personal Fijo</t>
  </si>
  <si>
    <t>Sueldo anual No. 13</t>
  </si>
  <si>
    <t>122-02</t>
  </si>
  <si>
    <t>Compensación por horas extraordinarias</t>
  </si>
  <si>
    <t>Gratificaciones y Bonificaciones</t>
  </si>
  <si>
    <t>CONTRATACIONES DE SERVICIOS</t>
  </si>
  <si>
    <t>Servicios Basicos</t>
  </si>
  <si>
    <t>Telefono Local</t>
  </si>
  <si>
    <t>Recoleccion de Residuos Solidos</t>
  </si>
  <si>
    <t>Publicidad, Impresion y Encuadernacion</t>
  </si>
  <si>
    <t>Viáticos dentro del País</t>
  </si>
  <si>
    <t>Transporte y Alnmacenaje</t>
  </si>
  <si>
    <t xml:space="preserve">Seguros </t>
  </si>
  <si>
    <t>Seguros de Bienes Muebles</t>
  </si>
  <si>
    <t>Seguro de Persona</t>
  </si>
  <si>
    <t>Servicios Consevacion, Reparaciones menores e instalaciones Temporales</t>
  </si>
  <si>
    <t>Contratacion de Obras Menores</t>
  </si>
  <si>
    <t>Servicios Especiales de Matenimiento y Reparación</t>
  </si>
  <si>
    <t>Matenimiento y Reparación de Muebles y Equipos de Ofic.</t>
  </si>
  <si>
    <t>Mantenimiento y Reparación Equipos de Transporte</t>
  </si>
  <si>
    <t>5</t>
  </si>
  <si>
    <t>MATERIALES Y SUMINISTROS</t>
  </si>
  <si>
    <t>Textiles y Vestuarios</t>
  </si>
  <si>
    <t>Productos De Papel, Carton e Impresos</t>
  </si>
  <si>
    <t>Papel de escritorio</t>
  </si>
  <si>
    <t>Productos de Cuero, Caucho y Plásticos</t>
  </si>
  <si>
    <t>ACTIVOS NO FINANCIEROS</t>
  </si>
  <si>
    <t>Maquinarias y Equipos</t>
  </si>
  <si>
    <t>Equipos de Computacion y operaciones Aux.</t>
  </si>
  <si>
    <t>Equipos de Transporte, traccion y elevación</t>
  </si>
  <si>
    <t>Equipos varios</t>
  </si>
  <si>
    <t>Firma Responsable y Sello de la Institución</t>
  </si>
  <si>
    <t>6</t>
  </si>
  <si>
    <t xml:space="preserve">Remuneraciónes </t>
  </si>
  <si>
    <t xml:space="preserve"> Energia Eléctricidad</t>
  </si>
  <si>
    <t>Recoleccion de Servicios Solidos</t>
  </si>
  <si>
    <t>Viaticos del País</t>
  </si>
  <si>
    <t>Transporte y alnmacenaje</t>
  </si>
  <si>
    <t>Seguros de Bines Muebles</t>
  </si>
  <si>
    <t>Seguros de Personas</t>
  </si>
  <si>
    <t>Servicios Conservacion, Reparaciones menores e instalaciones Temporales</t>
  </si>
  <si>
    <t>Servicios Especiales de Mantenimiento y Reparación</t>
  </si>
  <si>
    <t xml:space="preserve">Mantenimiento y Rep. Muebles y Equipos de Oficina </t>
  </si>
  <si>
    <t>Mantenimiento y Reparacion Equipos de Transp.</t>
  </si>
  <si>
    <t>Gastos Judiciales</t>
  </si>
  <si>
    <t>Comisiones y Gastos Bancarios</t>
  </si>
  <si>
    <t>Servicios Técnicos Profesionales</t>
  </si>
  <si>
    <t>Otos Gastos Operativos</t>
  </si>
  <si>
    <t>Testiles y Vestuarios</t>
  </si>
  <si>
    <t>7</t>
  </si>
  <si>
    <t>Concesion de Préstamos Internos Otorg. A Corto p.</t>
  </si>
  <si>
    <t>Concesion de Préstamos</t>
  </si>
  <si>
    <t>Consecion de Prestamos al Sector Publico</t>
  </si>
  <si>
    <t>Concesion de Prestamos Interno Otorg. A Corto P.</t>
  </si>
  <si>
    <t xml:space="preserve">Otros Gastos Operativos </t>
  </si>
  <si>
    <t>Intereses Devengados internos por Inst. Financieras</t>
  </si>
  <si>
    <t>8</t>
  </si>
  <si>
    <t xml:space="preserve">      FORMULARIO No. 2</t>
  </si>
  <si>
    <r>
      <t xml:space="preserve">INSTITUCION : </t>
    </r>
    <r>
      <rPr>
        <sz val="10"/>
        <rFont val="Times New Roman"/>
        <family val="1"/>
      </rPr>
      <t>Banco Agrícola de la Rep. Dom.</t>
    </r>
  </si>
  <si>
    <r>
      <t xml:space="preserve">CODIGO : </t>
    </r>
    <r>
      <rPr>
        <sz val="10"/>
        <rFont val="Times New Roman"/>
        <family val="1"/>
      </rPr>
      <t>5001</t>
    </r>
  </si>
  <si>
    <t xml:space="preserve">FUENTE </t>
  </si>
  <si>
    <t>Sueldos fijos</t>
  </si>
  <si>
    <t>Remuneraciones al Personal con carácter Transitorio</t>
  </si>
  <si>
    <t>Bono por Desempeño</t>
  </si>
  <si>
    <t>Electricidad</t>
  </si>
  <si>
    <t>Seguro de bienes muebles</t>
  </si>
  <si>
    <t>Servicios Consevacion, Reparaciones menores e Instalaciones Temporales</t>
  </si>
  <si>
    <t>Mantenimiento y Reparacion de Maq. Y Equipos de Ofic.</t>
  </si>
  <si>
    <t>Mantenimiento y Reparacion Equipos de Transporte</t>
  </si>
  <si>
    <t>9</t>
  </si>
  <si>
    <t>TIPO</t>
  </si>
  <si>
    <t>TRANSFERENCIAS CORRIENTES</t>
  </si>
  <si>
    <t>Transferencias Corrientes al Sector Privado</t>
  </si>
  <si>
    <t>Prestaciones a la Seguridad Social</t>
  </si>
  <si>
    <t>Pensiones</t>
  </si>
  <si>
    <t>Ayudas y Donaciones a Persona</t>
  </si>
  <si>
    <t>Becas y Viajes de estudio</t>
  </si>
  <si>
    <t xml:space="preserve">Ayudadas y Donaciones prog. A hogares y Personas      </t>
  </si>
  <si>
    <t>Disminución de Pasivos Corrientes</t>
  </si>
  <si>
    <t xml:space="preserve">Dism. en Ctas. por Pagar Internas de Corto P. </t>
  </si>
  <si>
    <t>Incremento de Disponibilidades</t>
  </si>
  <si>
    <t>Incremento en Caja y Bancos</t>
  </si>
  <si>
    <t>GASTOS FINANCIEROS</t>
  </si>
  <si>
    <t>Intereses de la deuda pública interna</t>
  </si>
  <si>
    <t>Intereses de la Deuda publica interna a Corto Plazo</t>
  </si>
  <si>
    <t>TOTAL GENERAL</t>
  </si>
  <si>
    <t>10</t>
  </si>
  <si>
    <t>Servicios Conservacón, Reparacióones Menores e Instalaciones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</si>
</sst>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9"/>
      <name val="Arial Black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rgb="FF000000"/>
      <name val="Roboto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3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3" borderId="3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3" fillId="3" borderId="4" xfId="0" applyFont="1" applyFill="1" applyBorder="1"/>
    <xf numFmtId="0" fontId="3" fillId="3" borderId="0" xfId="0" applyFont="1" applyFill="1"/>
    <xf numFmtId="0" fontId="7" fillId="3" borderId="0" xfId="0" applyFont="1" applyFill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2" fillId="3" borderId="9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/>
    </xf>
    <xf numFmtId="49" fontId="3" fillId="3" borderId="19" xfId="0" applyNumberFormat="1" applyFont="1" applyFill="1" applyBorder="1" applyAlignment="1">
      <alignment horizontal="center"/>
    </xf>
    <xf numFmtId="49" fontId="3" fillId="3" borderId="18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2" xfId="0" applyFont="1" applyFill="1" applyBorder="1"/>
    <xf numFmtId="0" fontId="2" fillId="3" borderId="12" xfId="0" applyFont="1" applyFill="1" applyBorder="1"/>
    <xf numFmtId="0" fontId="2" fillId="3" borderId="11" xfId="0" applyFont="1" applyFill="1" applyBorder="1"/>
    <xf numFmtId="0" fontId="2" fillId="3" borderId="23" xfId="0" applyFont="1" applyFill="1" applyBorder="1"/>
    <xf numFmtId="164" fontId="0" fillId="3" borderId="0" xfId="1" applyNumberFormat="1" applyFont="1" applyFill="1" applyBorder="1"/>
    <xf numFmtId="164" fontId="2" fillId="3" borderId="5" xfId="0" applyNumberFormat="1" applyFont="1" applyFill="1" applyBorder="1"/>
    <xf numFmtId="0" fontId="2" fillId="2" borderId="22" xfId="0" applyFont="1" applyFill="1" applyBorder="1"/>
    <xf numFmtId="0" fontId="2" fillId="2" borderId="12" xfId="0" applyFont="1" applyFill="1" applyBorder="1"/>
    <xf numFmtId="0" fontId="2" fillId="2" borderId="0" xfId="0" applyFont="1" applyFill="1"/>
    <xf numFmtId="0" fontId="2" fillId="2" borderId="11" xfId="0" applyFont="1" applyFill="1" applyBorder="1"/>
    <xf numFmtId="0" fontId="2" fillId="2" borderId="23" xfId="0" applyFont="1" applyFill="1" applyBorder="1"/>
    <xf numFmtId="49" fontId="2" fillId="2" borderId="11" xfId="0" applyNumberFormat="1" applyFont="1" applyFill="1" applyBorder="1" applyAlignment="1">
      <alignment horizontal="right"/>
    </xf>
    <xf numFmtId="164" fontId="8" fillId="2" borderId="0" xfId="1" applyNumberFormat="1" applyFont="1" applyFill="1" applyBorder="1"/>
    <xf numFmtId="164" fontId="2" fillId="2" borderId="5" xfId="0" applyNumberFormat="1" applyFont="1" applyFill="1" applyBorder="1"/>
    <xf numFmtId="49" fontId="2" fillId="2" borderId="0" xfId="0" applyNumberFormat="1" applyFont="1" applyFill="1"/>
    <xf numFmtId="164" fontId="9" fillId="2" borderId="0" xfId="1" applyNumberFormat="1" applyFont="1" applyFill="1" applyBorder="1"/>
    <xf numFmtId="0" fontId="2" fillId="2" borderId="5" xfId="0" applyFont="1" applyFill="1" applyBorder="1"/>
    <xf numFmtId="164" fontId="2" fillId="2" borderId="0" xfId="1" applyNumberFormat="1" applyFont="1" applyFill="1" applyBorder="1"/>
    <xf numFmtId="0" fontId="2" fillId="2" borderId="23" xfId="0" applyFont="1" applyFill="1" applyBorder="1" applyAlignment="1">
      <alignment wrapText="1"/>
    </xf>
    <xf numFmtId="164" fontId="3" fillId="2" borderId="0" xfId="1" applyNumberFormat="1" applyFont="1" applyFill="1" applyBorder="1"/>
    <xf numFmtId="0" fontId="10" fillId="2" borderId="22" xfId="0" applyFont="1" applyFill="1" applyBorder="1"/>
    <xf numFmtId="0" fontId="10" fillId="2" borderId="12" xfId="0" applyFont="1" applyFill="1" applyBorder="1"/>
    <xf numFmtId="0" fontId="10" fillId="2" borderId="0" xfId="0" applyFont="1" applyFill="1"/>
    <xf numFmtId="0" fontId="10" fillId="2" borderId="11" xfId="0" applyFont="1" applyFill="1" applyBorder="1"/>
    <xf numFmtId="49" fontId="9" fillId="2" borderId="0" xfId="0" applyNumberFormat="1" applyFont="1" applyFill="1"/>
    <xf numFmtId="0" fontId="9" fillId="2" borderId="23" xfId="0" applyFont="1" applyFill="1" applyBorder="1"/>
    <xf numFmtId="0" fontId="2" fillId="2" borderId="0" xfId="0" applyFont="1" applyFill="1" applyAlignment="1">
      <alignment horizontal="left"/>
    </xf>
    <xf numFmtId="43" fontId="2" fillId="3" borderId="5" xfId="1" applyFont="1" applyFill="1" applyBorder="1"/>
    <xf numFmtId="0" fontId="2" fillId="0" borderId="0" xfId="0" applyFont="1"/>
    <xf numFmtId="0" fontId="2" fillId="0" borderId="22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23" xfId="0" applyFont="1" applyBorder="1"/>
    <xf numFmtId="0" fontId="2" fillId="0" borderId="5" xfId="0" applyFont="1" applyBorder="1"/>
    <xf numFmtId="164" fontId="11" fillId="3" borderId="0" xfId="1" applyNumberFormat="1" applyFont="1" applyFill="1" applyBorder="1"/>
    <xf numFmtId="164" fontId="2" fillId="3" borderId="0" xfId="1" applyNumberFormat="1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7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164" fontId="2" fillId="3" borderId="7" xfId="1" applyNumberFormat="1" applyFont="1" applyFill="1" applyBorder="1"/>
    <xf numFmtId="0" fontId="2" fillId="3" borderId="8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164" fontId="12" fillId="2" borderId="30" xfId="1" applyNumberFormat="1" applyFont="1" applyFill="1" applyBorder="1"/>
    <xf numFmtId="164" fontId="2" fillId="3" borderId="31" xfId="0" applyNumberFormat="1" applyFont="1" applyFill="1" applyBorder="1"/>
    <xf numFmtId="164" fontId="13" fillId="3" borderId="0" xfId="1" applyNumberFormat="1" applyFont="1" applyFill="1" applyBorder="1"/>
    <xf numFmtId="164" fontId="2" fillId="3" borderId="0" xfId="0" applyNumberFormat="1" applyFont="1" applyFill="1"/>
    <xf numFmtId="8" fontId="14" fillId="0" borderId="0" xfId="0" applyNumberFormat="1" applyFont="1"/>
    <xf numFmtId="0" fontId="15" fillId="3" borderId="0" xfId="0" applyFont="1" applyFill="1"/>
    <xf numFmtId="43" fontId="2" fillId="3" borderId="0" xfId="1" applyFont="1" applyFill="1"/>
    <xf numFmtId="0" fontId="18" fillId="2" borderId="0" xfId="0" applyFont="1" applyFill="1"/>
    <xf numFmtId="0" fontId="20" fillId="2" borderId="0" xfId="0" applyFont="1" applyFill="1" applyAlignment="1">
      <alignment horizontal="center"/>
    </xf>
    <xf numFmtId="0" fontId="18" fillId="2" borderId="4" xfId="0" applyFont="1" applyFill="1" applyBorder="1"/>
    <xf numFmtId="0" fontId="21" fillId="2" borderId="0" xfId="0" applyFont="1" applyFill="1"/>
    <xf numFmtId="0" fontId="18" fillId="2" borderId="5" xfId="0" applyFont="1" applyFill="1" applyBorder="1"/>
    <xf numFmtId="0" fontId="22" fillId="2" borderId="4" xfId="0" applyFont="1" applyFill="1" applyBorder="1"/>
    <xf numFmtId="0" fontId="22" fillId="2" borderId="0" xfId="0" applyFont="1" applyFill="1"/>
    <xf numFmtId="0" fontId="22" fillId="2" borderId="6" xfId="0" applyFont="1" applyFill="1" applyBorder="1"/>
    <xf numFmtId="0" fontId="22" fillId="2" borderId="7" xfId="0" applyFont="1" applyFill="1" applyBorder="1"/>
    <xf numFmtId="0" fontId="22" fillId="2" borderId="8" xfId="0" applyFont="1" applyFill="1" applyBorder="1"/>
    <xf numFmtId="0" fontId="20" fillId="2" borderId="2" xfId="0" applyFont="1" applyFill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0" fontId="23" fillId="2" borderId="39" xfId="0" applyFont="1" applyFill="1" applyBorder="1" applyAlignment="1">
      <alignment horizontal="center"/>
    </xf>
    <xf numFmtId="0" fontId="23" fillId="2" borderId="40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23" xfId="0" applyFont="1" applyFill="1" applyBorder="1"/>
    <xf numFmtId="0" fontId="20" fillId="2" borderId="11" xfId="0" applyFont="1" applyFill="1" applyBorder="1"/>
    <xf numFmtId="0" fontId="20" fillId="2" borderId="5" xfId="0" applyFont="1" applyFill="1" applyBorder="1"/>
    <xf numFmtId="0" fontId="24" fillId="2" borderId="6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49" fontId="20" fillId="2" borderId="26" xfId="0" applyNumberFormat="1" applyFont="1" applyFill="1" applyBorder="1" applyAlignment="1">
      <alignment horizontal="center"/>
    </xf>
    <xf numFmtId="49" fontId="20" fillId="2" borderId="8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19" fillId="2" borderId="34" xfId="0" applyNumberFormat="1" applyFont="1" applyFill="1" applyBorder="1"/>
    <xf numFmtId="0" fontId="19" fillId="2" borderId="46" xfId="0" applyFont="1" applyFill="1" applyBorder="1"/>
    <xf numFmtId="49" fontId="19" fillId="2" borderId="2" xfId="0" applyNumberFormat="1" applyFont="1" applyFill="1" applyBorder="1"/>
    <xf numFmtId="49" fontId="18" fillId="2" borderId="11" xfId="0" applyNumberFormat="1" applyFont="1" applyFill="1" applyBorder="1" applyAlignment="1">
      <alignment horizontal="right"/>
    </xf>
    <xf numFmtId="0" fontId="19" fillId="2" borderId="2" xfId="0" applyFont="1" applyFill="1" applyBorder="1"/>
    <xf numFmtId="0" fontId="19" fillId="2" borderId="34" xfId="0" applyFont="1" applyFill="1" applyBorder="1"/>
    <xf numFmtId="49" fontId="19" fillId="2" borderId="11" xfId="0" applyNumberFormat="1" applyFont="1" applyFill="1" applyBorder="1"/>
    <xf numFmtId="0" fontId="19" fillId="2" borderId="0" xfId="0" applyFont="1" applyFill="1"/>
    <xf numFmtId="164" fontId="19" fillId="2" borderId="11" xfId="1" applyNumberFormat="1" applyFont="1" applyFill="1" applyBorder="1"/>
    <xf numFmtId="164" fontId="19" fillId="2" borderId="2" xfId="1" applyNumberFormat="1" applyFont="1" applyFill="1" applyBorder="1"/>
    <xf numFmtId="164" fontId="19" fillId="2" borderId="47" xfId="1" applyNumberFormat="1" applyFont="1" applyFill="1" applyBorder="1"/>
    <xf numFmtId="49" fontId="18" fillId="2" borderId="4" xfId="0" applyNumberFormat="1" applyFont="1" applyFill="1" applyBorder="1"/>
    <xf numFmtId="49" fontId="18" fillId="2" borderId="23" xfId="0" applyNumberFormat="1" applyFont="1" applyFill="1" applyBorder="1"/>
    <xf numFmtId="0" fontId="18" fillId="2" borderId="11" xfId="0" applyFont="1" applyFill="1" applyBorder="1"/>
    <xf numFmtId="49" fontId="18" fillId="2" borderId="0" xfId="0" applyNumberFormat="1" applyFont="1" applyFill="1"/>
    <xf numFmtId="0" fontId="18" fillId="2" borderId="23" xfId="0" applyFont="1" applyFill="1" applyBorder="1"/>
    <xf numFmtId="164" fontId="19" fillId="2" borderId="12" xfId="1" applyNumberFormat="1" applyFont="1" applyFill="1" applyBorder="1"/>
    <xf numFmtId="164" fontId="19" fillId="2" borderId="48" xfId="1" applyNumberFormat="1" applyFont="1" applyFill="1" applyBorder="1"/>
    <xf numFmtId="49" fontId="18" fillId="2" borderId="11" xfId="0" applyNumberFormat="1" applyFont="1" applyFill="1" applyBorder="1"/>
    <xf numFmtId="164" fontId="18" fillId="2" borderId="11" xfId="1" applyNumberFormat="1" applyFont="1" applyFill="1" applyBorder="1"/>
    <xf numFmtId="164" fontId="18" fillId="2" borderId="12" xfId="1" applyNumberFormat="1" applyFont="1" applyFill="1" applyBorder="1"/>
    <xf numFmtId="164" fontId="18" fillId="2" borderId="48" xfId="1" applyNumberFormat="1" applyFont="1" applyFill="1" applyBorder="1"/>
    <xf numFmtId="0" fontId="19" fillId="2" borderId="23" xfId="0" applyFont="1" applyFill="1" applyBorder="1"/>
    <xf numFmtId="0" fontId="19" fillId="2" borderId="11" xfId="0" applyFont="1" applyFill="1" applyBorder="1"/>
    <xf numFmtId="0" fontId="19" fillId="2" borderId="0" xfId="0" applyFont="1" applyFill="1" applyAlignment="1">
      <alignment wrapText="1"/>
    </xf>
    <xf numFmtId="164" fontId="18" fillId="2" borderId="0" xfId="1" applyNumberFormat="1" applyFont="1" applyFill="1" applyBorder="1"/>
    <xf numFmtId="164" fontId="19" fillId="2" borderId="0" xfId="1" applyNumberFormat="1" applyFont="1" applyFill="1" applyBorder="1"/>
    <xf numFmtId="49" fontId="18" fillId="2" borderId="6" xfId="0" applyNumberFormat="1" applyFont="1" applyFill="1" applyBorder="1"/>
    <xf numFmtId="49" fontId="18" fillId="2" borderId="27" xfId="0" applyNumberFormat="1" applyFont="1" applyFill="1" applyBorder="1"/>
    <xf numFmtId="0" fontId="18" fillId="2" borderId="26" xfId="0" applyFont="1" applyFill="1" applyBorder="1"/>
    <xf numFmtId="49" fontId="18" fillId="2" borderId="7" xfId="0" applyNumberFormat="1" applyFont="1" applyFill="1" applyBorder="1"/>
    <xf numFmtId="0" fontId="18" fillId="2" borderId="7" xfId="0" applyFont="1" applyFill="1" applyBorder="1"/>
    <xf numFmtId="0" fontId="18" fillId="2" borderId="27" xfId="0" applyFont="1" applyFill="1" applyBorder="1"/>
    <xf numFmtId="49" fontId="18" fillId="2" borderId="26" xfId="0" applyNumberFormat="1" applyFont="1" applyFill="1" applyBorder="1"/>
    <xf numFmtId="164" fontId="18" fillId="2" borderId="26" xfId="1" applyNumberFormat="1" applyFont="1" applyFill="1" applyBorder="1"/>
    <xf numFmtId="164" fontId="18" fillId="2" borderId="7" xfId="1" applyNumberFormat="1" applyFont="1" applyFill="1" applyBorder="1"/>
    <xf numFmtId="164" fontId="18" fillId="2" borderId="49" xfId="1" applyNumberFormat="1" applyFont="1" applyFill="1" applyBorder="1"/>
    <xf numFmtId="0" fontId="25" fillId="2" borderId="0" xfId="0" applyFont="1" applyFill="1" applyAlignment="1">
      <alignment horizontal="left"/>
    </xf>
    <xf numFmtId="0" fontId="19" fillId="2" borderId="5" xfId="0" applyFont="1" applyFill="1" applyBorder="1"/>
    <xf numFmtId="0" fontId="18" fillId="2" borderId="9" xfId="0" applyFont="1" applyFill="1" applyBorder="1"/>
    <xf numFmtId="0" fontId="24" fillId="2" borderId="38" xfId="0" applyFont="1" applyFill="1" applyBorder="1" applyAlignment="1">
      <alignment horizontal="center"/>
    </xf>
    <xf numFmtId="0" fontId="24" fillId="2" borderId="39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24" fillId="2" borderId="41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11" xfId="0" applyFont="1" applyFill="1" applyBorder="1" applyAlignment="1">
      <alignment horizontal="center"/>
    </xf>
    <xf numFmtId="49" fontId="20" fillId="2" borderId="23" xfId="0" applyNumberFormat="1" applyFont="1" applyFill="1" applyBorder="1" applyAlignment="1">
      <alignment horizontal="center"/>
    </xf>
    <xf numFmtId="49" fontId="20" fillId="2" borderId="11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"/>
    </xf>
    <xf numFmtId="0" fontId="19" fillId="2" borderId="10" xfId="0" applyFont="1" applyFill="1" applyBorder="1"/>
    <xf numFmtId="164" fontId="19" fillId="2" borderId="46" xfId="1" applyNumberFormat="1" applyFont="1" applyFill="1" applyBorder="1"/>
    <xf numFmtId="0" fontId="18" fillId="2" borderId="12" xfId="0" applyFont="1" applyFill="1" applyBorder="1"/>
    <xf numFmtId="0" fontId="19" fillId="2" borderId="12" xfId="0" applyFont="1" applyFill="1" applyBorder="1"/>
    <xf numFmtId="49" fontId="18" fillId="2" borderId="50" xfId="0" applyNumberFormat="1" applyFont="1" applyFill="1" applyBorder="1"/>
    <xf numFmtId="49" fontId="18" fillId="2" borderId="51" xfId="0" applyNumberFormat="1" applyFont="1" applyFill="1" applyBorder="1"/>
    <xf numFmtId="0" fontId="18" fillId="2" borderId="29" xfId="0" applyFont="1" applyFill="1" applyBorder="1"/>
    <xf numFmtId="49" fontId="18" fillId="2" borderId="30" xfId="0" applyNumberFormat="1" applyFont="1" applyFill="1" applyBorder="1"/>
    <xf numFmtId="0" fontId="19" fillId="2" borderId="30" xfId="0" applyFont="1" applyFill="1" applyBorder="1" applyAlignment="1">
      <alignment horizontal="center"/>
    </xf>
    <xf numFmtId="164" fontId="18" fillId="2" borderId="51" xfId="1" applyNumberFormat="1" applyFont="1" applyFill="1" applyBorder="1"/>
    <xf numFmtId="164" fontId="18" fillId="2" borderId="29" xfId="1" applyNumberFormat="1" applyFont="1" applyFill="1" applyBorder="1"/>
    <xf numFmtId="164" fontId="18" fillId="2" borderId="0" xfId="1" applyNumberFormat="1" applyFont="1" applyFill="1"/>
    <xf numFmtId="164" fontId="18" fillId="2" borderId="0" xfId="0" applyNumberFormat="1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4" xfId="0" applyFont="1" applyFill="1" applyBorder="1"/>
    <xf numFmtId="0" fontId="9" fillId="2" borderId="5" xfId="0" applyFont="1" applyFill="1" applyBorder="1"/>
    <xf numFmtId="0" fontId="26" fillId="2" borderId="36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2" borderId="54" xfId="0" applyFont="1" applyFill="1" applyBorder="1" applyAlignment="1">
      <alignment horizontal="center"/>
    </xf>
    <xf numFmtId="0" fontId="23" fillId="2" borderId="55" xfId="0" applyFont="1" applyFill="1" applyBorder="1" applyAlignment="1">
      <alignment horizontal="center"/>
    </xf>
    <xf numFmtId="0" fontId="26" fillId="2" borderId="23" xfId="0" applyFont="1" applyFill="1" applyBorder="1"/>
    <xf numFmtId="0" fontId="26" fillId="2" borderId="11" xfId="0" applyFont="1" applyFill="1" applyBorder="1"/>
    <xf numFmtId="0" fontId="26" fillId="2" borderId="5" xfId="0" applyFont="1" applyFill="1" applyBorder="1"/>
    <xf numFmtId="49" fontId="26" fillId="2" borderId="26" xfId="0" applyNumberFormat="1" applyFont="1" applyFill="1" applyBorder="1" applyAlignment="1">
      <alignment horizontal="center"/>
    </xf>
    <xf numFmtId="49" fontId="26" fillId="2" borderId="49" xfId="0" applyNumberFormat="1" applyFont="1" applyFill="1" applyBorder="1" applyAlignment="1">
      <alignment horizontal="center"/>
    </xf>
    <xf numFmtId="49" fontId="22" fillId="2" borderId="1" xfId="0" applyNumberFormat="1" applyFont="1" applyFill="1" applyBorder="1"/>
    <xf numFmtId="49" fontId="22" fillId="2" borderId="34" xfId="0" applyNumberFormat="1" applyFont="1" applyFill="1" applyBorder="1"/>
    <xf numFmtId="0" fontId="22" fillId="2" borderId="46" xfId="0" applyFont="1" applyFill="1" applyBorder="1"/>
    <xf numFmtId="49" fontId="22" fillId="2" borderId="2" xfId="0" applyNumberFormat="1" applyFont="1" applyFill="1" applyBorder="1"/>
    <xf numFmtId="0" fontId="22" fillId="2" borderId="2" xfId="0" applyFont="1" applyFill="1" applyBorder="1"/>
    <xf numFmtId="0" fontId="22" fillId="2" borderId="10" xfId="0" applyFont="1" applyFill="1" applyBorder="1"/>
    <xf numFmtId="0" fontId="22" fillId="2" borderId="12" xfId="0" applyFont="1" applyFill="1" applyBorder="1"/>
    <xf numFmtId="0" fontId="22" fillId="2" borderId="11" xfId="0" applyFont="1" applyFill="1" applyBorder="1"/>
    <xf numFmtId="164" fontId="22" fillId="2" borderId="10" xfId="1" applyNumberFormat="1" applyFont="1" applyFill="1" applyBorder="1"/>
    <xf numFmtId="164" fontId="22" fillId="2" borderId="46" xfId="1" applyNumberFormat="1" applyFont="1" applyFill="1" applyBorder="1"/>
    <xf numFmtId="49" fontId="9" fillId="2" borderId="4" xfId="0" applyNumberFormat="1" applyFont="1" applyFill="1" applyBorder="1"/>
    <xf numFmtId="49" fontId="9" fillId="2" borderId="23" xfId="0" applyNumberFormat="1" applyFont="1" applyFill="1" applyBorder="1"/>
    <xf numFmtId="0" fontId="9" fillId="2" borderId="11" xfId="0" applyFont="1" applyFill="1" applyBorder="1"/>
    <xf numFmtId="164" fontId="22" fillId="2" borderId="12" xfId="1" applyNumberFormat="1" applyFont="1" applyFill="1" applyBorder="1"/>
    <xf numFmtId="164" fontId="22" fillId="2" borderId="11" xfId="1" applyNumberFormat="1" applyFont="1" applyFill="1" applyBorder="1"/>
    <xf numFmtId="164" fontId="22" fillId="2" borderId="0" xfId="1" applyNumberFormat="1" applyFont="1" applyFill="1" applyBorder="1"/>
    <xf numFmtId="49" fontId="9" fillId="2" borderId="11" xfId="0" applyNumberFormat="1" applyFont="1" applyFill="1" applyBorder="1" applyAlignment="1">
      <alignment horizontal="right"/>
    </xf>
    <xf numFmtId="0" fontId="9" fillId="2" borderId="12" xfId="0" applyFont="1" applyFill="1" applyBorder="1"/>
    <xf numFmtId="49" fontId="9" fillId="2" borderId="12" xfId="0" applyNumberFormat="1" applyFont="1" applyFill="1" applyBorder="1"/>
    <xf numFmtId="164" fontId="9" fillId="2" borderId="0" xfId="1" applyNumberFormat="1" applyFont="1" applyFill="1"/>
    <xf numFmtId="164" fontId="9" fillId="2" borderId="11" xfId="1" applyNumberFormat="1" applyFont="1" applyFill="1" applyBorder="1"/>
    <xf numFmtId="164" fontId="9" fillId="2" borderId="12" xfId="1" applyNumberFormat="1" applyFont="1" applyFill="1" applyBorder="1"/>
    <xf numFmtId="49" fontId="9" fillId="2" borderId="11" xfId="0" applyNumberFormat="1" applyFont="1" applyFill="1" applyBorder="1"/>
    <xf numFmtId="49" fontId="22" fillId="2" borderId="11" xfId="0" applyNumberFormat="1" applyFont="1" applyFill="1" applyBorder="1"/>
    <xf numFmtId="49" fontId="22" fillId="2" borderId="12" xfId="0" applyNumberFormat="1" applyFont="1" applyFill="1" applyBorder="1"/>
    <xf numFmtId="0" fontId="22" fillId="2" borderId="11" xfId="0" applyFont="1" applyFill="1" applyBorder="1" applyAlignment="1">
      <alignment wrapText="1"/>
    </xf>
    <xf numFmtId="49" fontId="9" fillId="2" borderId="4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2" fillId="2" borderId="12" xfId="0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164" fontId="22" fillId="2" borderId="12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49" fontId="9" fillId="2" borderId="6" xfId="0" applyNumberFormat="1" applyFont="1" applyFill="1" applyBorder="1"/>
    <xf numFmtId="49" fontId="9" fillId="2" borderId="27" xfId="0" applyNumberFormat="1" applyFont="1" applyFill="1" applyBorder="1"/>
    <xf numFmtId="0" fontId="9" fillId="2" borderId="26" xfId="0" applyFont="1" applyFill="1" applyBorder="1"/>
    <xf numFmtId="49" fontId="9" fillId="2" borderId="7" xfId="0" applyNumberFormat="1" applyFont="1" applyFill="1" applyBorder="1"/>
    <xf numFmtId="0" fontId="9" fillId="2" borderId="7" xfId="0" applyFont="1" applyFill="1" applyBorder="1"/>
    <xf numFmtId="0" fontId="9" fillId="2" borderId="25" xfId="0" applyFont="1" applyFill="1" applyBorder="1"/>
    <xf numFmtId="49" fontId="9" fillId="2" borderId="25" xfId="0" applyNumberFormat="1" applyFont="1" applyFill="1" applyBorder="1"/>
    <xf numFmtId="164" fontId="9" fillId="2" borderId="7" xfId="1" applyNumberFormat="1" applyFont="1" applyFill="1" applyBorder="1"/>
    <xf numFmtId="164" fontId="9" fillId="2" borderId="26" xfId="1" applyNumberFormat="1" applyFont="1" applyFill="1" applyBorder="1"/>
    <xf numFmtId="0" fontId="20" fillId="2" borderId="36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49" fontId="20" fillId="2" borderId="49" xfId="0" applyNumberFormat="1" applyFont="1" applyFill="1" applyBorder="1" applyAlignment="1">
      <alignment horizontal="center"/>
    </xf>
    <xf numFmtId="0" fontId="18" fillId="2" borderId="46" xfId="0" applyFont="1" applyFill="1" applyBorder="1"/>
    <xf numFmtId="49" fontId="19" fillId="2" borderId="12" xfId="0" applyNumberFormat="1" applyFont="1" applyFill="1" applyBorder="1"/>
    <xf numFmtId="49" fontId="19" fillId="2" borderId="0" xfId="0" applyNumberFormat="1" applyFont="1" applyFill="1"/>
    <xf numFmtId="49" fontId="18" fillId="2" borderId="12" xfId="0" applyNumberFormat="1" applyFont="1" applyFill="1" applyBorder="1"/>
    <xf numFmtId="49" fontId="18" fillId="2" borderId="56" xfId="0" applyNumberFormat="1" applyFont="1" applyFill="1" applyBorder="1"/>
    <xf numFmtId="49" fontId="18" fillId="2" borderId="57" xfId="0" applyNumberFormat="1" applyFont="1" applyFill="1" applyBorder="1"/>
    <xf numFmtId="0" fontId="18" fillId="2" borderId="58" xfId="0" applyFont="1" applyFill="1" applyBorder="1"/>
    <xf numFmtId="49" fontId="18" fillId="2" borderId="59" xfId="0" applyNumberFormat="1" applyFont="1" applyFill="1" applyBorder="1"/>
    <xf numFmtId="0" fontId="19" fillId="2" borderId="59" xfId="0" applyFont="1" applyFill="1" applyBorder="1" applyAlignment="1">
      <alignment horizontal="center"/>
    </xf>
    <xf numFmtId="164" fontId="18" fillId="2" borderId="58" xfId="1" applyNumberFormat="1" applyFont="1" applyFill="1" applyBorder="1"/>
    <xf numFmtId="164" fontId="18" fillId="2" borderId="61" xfId="1" applyNumberFormat="1" applyFont="1" applyFill="1" applyBorder="1"/>
    <xf numFmtId="0" fontId="28" fillId="2" borderId="0" xfId="0" applyFont="1" applyFill="1"/>
    <xf numFmtId="0" fontId="27" fillId="2" borderId="0" xfId="0" applyFont="1" applyFill="1"/>
    <xf numFmtId="0" fontId="19" fillId="2" borderId="6" xfId="0" applyFont="1" applyFill="1" applyBorder="1"/>
    <xf numFmtId="0" fontId="19" fillId="2" borderId="7" xfId="0" applyFont="1" applyFill="1" applyBorder="1"/>
    <xf numFmtId="0" fontId="18" fillId="2" borderId="8" xfId="0" applyFont="1" applyFill="1" applyBorder="1"/>
    <xf numFmtId="49" fontId="20" fillId="2" borderId="43" xfId="0" applyNumberFormat="1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0" fillId="2" borderId="0" xfId="0" applyFont="1" applyFill="1"/>
    <xf numFmtId="0" fontId="24" fillId="2" borderId="23" xfId="0" applyFont="1" applyFill="1" applyBorder="1" applyAlignment="1">
      <alignment horizontal="center"/>
    </xf>
    <xf numFmtId="49" fontId="20" fillId="2" borderId="0" xfId="0" applyNumberFormat="1" applyFont="1" applyFill="1" applyAlignment="1">
      <alignment horizontal="center"/>
    </xf>
    <xf numFmtId="164" fontId="19" fillId="2" borderId="10" xfId="1" applyNumberFormat="1" applyFont="1" applyFill="1" applyBorder="1"/>
    <xf numFmtId="49" fontId="18" fillId="2" borderId="0" xfId="0" applyNumberFormat="1" applyFont="1" applyFill="1" applyAlignment="1">
      <alignment horizontal="right"/>
    </xf>
    <xf numFmtId="43" fontId="18" fillId="2" borderId="12" xfId="1" applyFont="1" applyFill="1" applyBorder="1"/>
    <xf numFmtId="0" fontId="19" fillId="2" borderId="11" xfId="0" applyFont="1" applyFill="1" applyBorder="1" applyAlignment="1">
      <alignment wrapText="1"/>
    </xf>
    <xf numFmtId="0" fontId="18" fillId="2" borderId="25" xfId="0" applyFont="1" applyFill="1" applyBorder="1"/>
    <xf numFmtId="49" fontId="18" fillId="2" borderId="25" xfId="0" applyNumberFormat="1" applyFont="1" applyFill="1" applyBorder="1"/>
    <xf numFmtId="49" fontId="20" fillId="2" borderId="63" xfId="0" applyNumberFormat="1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49" fontId="20" fillId="2" borderId="27" xfId="0" applyNumberFormat="1" applyFont="1" applyFill="1" applyBorder="1" applyAlignment="1">
      <alignment horizontal="center"/>
    </xf>
    <xf numFmtId="49" fontId="18" fillId="2" borderId="22" xfId="0" applyNumberFormat="1" applyFont="1" applyFill="1" applyBorder="1"/>
    <xf numFmtId="49" fontId="19" fillId="2" borderId="22" xfId="0" applyNumberFormat="1" applyFont="1" applyFill="1" applyBorder="1"/>
    <xf numFmtId="164" fontId="19" fillId="2" borderId="11" xfId="0" applyNumberFormat="1" applyFont="1" applyFill="1" applyBorder="1"/>
    <xf numFmtId="164" fontId="19" fillId="2" borderId="48" xfId="0" applyNumberFormat="1" applyFont="1" applyFill="1" applyBorder="1"/>
    <xf numFmtId="49" fontId="19" fillId="2" borderId="23" xfId="0" applyNumberFormat="1" applyFont="1" applyFill="1" applyBorder="1" applyAlignment="1">
      <alignment horizontal="right"/>
    </xf>
    <xf numFmtId="49" fontId="19" fillId="2" borderId="11" xfId="0" applyNumberFormat="1" applyFont="1" applyFill="1" applyBorder="1" applyAlignment="1">
      <alignment horizontal="right"/>
    </xf>
    <xf numFmtId="0" fontId="18" fillId="2" borderId="12" xfId="0" applyFont="1" applyFill="1" applyBorder="1" applyAlignment="1">
      <alignment horizontal="left"/>
    </xf>
    <xf numFmtId="164" fontId="18" fillId="2" borderId="11" xfId="0" applyNumberFormat="1" applyFont="1" applyFill="1" applyBorder="1"/>
    <xf numFmtId="164" fontId="18" fillId="2" borderId="23" xfId="1" applyNumberFormat="1" applyFont="1" applyFill="1" applyBorder="1"/>
    <xf numFmtId="164" fontId="19" fillId="2" borderId="23" xfId="1" applyNumberFormat="1" applyFont="1" applyFill="1" applyBorder="1"/>
    <xf numFmtId="164" fontId="19" fillId="2" borderId="29" xfId="1" applyNumberFormat="1" applyFont="1" applyFill="1" applyBorder="1"/>
    <xf numFmtId="164" fontId="29" fillId="2" borderId="0" xfId="1" applyNumberFormat="1" applyFont="1" applyFill="1"/>
    <xf numFmtId="0" fontId="32" fillId="2" borderId="4" xfId="0" applyFont="1" applyFill="1" applyBorder="1"/>
    <xf numFmtId="0" fontId="32" fillId="2" borderId="0" xfId="0" applyFont="1" applyFill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1" fillId="2" borderId="36" xfId="0" applyFont="1" applyFill="1" applyBorder="1" applyAlignment="1">
      <alignment horizontal="center"/>
    </xf>
    <xf numFmtId="0" fontId="31" fillId="2" borderId="43" xfId="0" applyFont="1" applyFill="1" applyBorder="1" applyAlignment="1">
      <alignment horizontal="center"/>
    </xf>
    <xf numFmtId="0" fontId="33" fillId="2" borderId="53" xfId="0" applyFont="1" applyFill="1" applyBorder="1" applyAlignment="1">
      <alignment horizontal="center"/>
    </xf>
    <xf numFmtId="0" fontId="33" fillId="2" borderId="55" xfId="0" applyFont="1" applyFill="1" applyBorder="1" applyAlignment="1">
      <alignment horizontal="center"/>
    </xf>
    <xf numFmtId="0" fontId="31" fillId="2" borderId="41" xfId="0" applyFont="1" applyFill="1" applyBorder="1" applyAlignment="1">
      <alignment horizontal="center"/>
    </xf>
    <xf numFmtId="0" fontId="31" fillId="2" borderId="42" xfId="0" applyFont="1" applyFill="1" applyBorder="1" applyAlignment="1">
      <alignment horizontal="center"/>
    </xf>
    <xf numFmtId="0" fontId="31" fillId="2" borderId="23" xfId="0" applyFont="1" applyFill="1" applyBorder="1"/>
    <xf numFmtId="0" fontId="31" fillId="2" borderId="5" xfId="0" applyFont="1" applyFill="1" applyBorder="1"/>
    <xf numFmtId="0" fontId="34" fillId="2" borderId="6" xfId="0" applyFont="1" applyFill="1" applyBorder="1" applyAlignment="1">
      <alignment horizontal="center"/>
    </xf>
    <xf numFmtId="0" fontId="34" fillId="2" borderId="26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/>
    </xf>
    <xf numFmtId="49" fontId="31" fillId="2" borderId="27" xfId="0" applyNumberFormat="1" applyFont="1" applyFill="1" applyBorder="1" applyAlignment="1">
      <alignment horizontal="center"/>
    </xf>
    <xf numFmtId="49" fontId="31" fillId="2" borderId="8" xfId="0" applyNumberFormat="1" applyFont="1" applyFill="1" applyBorder="1" applyAlignment="1">
      <alignment horizontal="center"/>
    </xf>
    <xf numFmtId="49" fontId="30" fillId="2" borderId="1" xfId="0" applyNumberFormat="1" applyFont="1" applyFill="1" applyBorder="1"/>
    <xf numFmtId="49" fontId="30" fillId="2" borderId="34" xfId="0" applyNumberFormat="1" applyFont="1" applyFill="1" applyBorder="1"/>
    <xf numFmtId="0" fontId="30" fillId="2" borderId="46" xfId="0" applyFont="1" applyFill="1" applyBorder="1"/>
    <xf numFmtId="49" fontId="30" fillId="2" borderId="2" xfId="0" applyNumberFormat="1" applyFont="1" applyFill="1" applyBorder="1"/>
    <xf numFmtId="0" fontId="30" fillId="2" borderId="2" xfId="0" applyFont="1" applyFill="1" applyBorder="1"/>
    <xf numFmtId="0" fontId="30" fillId="2" borderId="10" xfId="0" applyFont="1" applyFill="1" applyBorder="1"/>
    <xf numFmtId="49" fontId="30" fillId="2" borderId="10" xfId="0" applyNumberFormat="1" applyFont="1" applyFill="1" applyBorder="1"/>
    <xf numFmtId="164" fontId="30" fillId="2" borderId="3" xfId="1" applyNumberFormat="1" applyFont="1" applyFill="1" applyBorder="1"/>
    <xf numFmtId="49" fontId="32" fillId="2" borderId="4" xfId="0" applyNumberFormat="1" applyFont="1" applyFill="1" applyBorder="1"/>
    <xf numFmtId="49" fontId="32" fillId="2" borderId="23" xfId="0" applyNumberFormat="1" applyFont="1" applyFill="1" applyBorder="1"/>
    <xf numFmtId="0" fontId="32" fillId="2" borderId="11" xfId="0" applyFont="1" applyFill="1" applyBorder="1"/>
    <xf numFmtId="49" fontId="32" fillId="2" borderId="0" xfId="0" applyNumberFormat="1" applyFont="1" applyFill="1"/>
    <xf numFmtId="0" fontId="30" fillId="2" borderId="11" xfId="0" applyFont="1" applyFill="1" applyBorder="1"/>
    <xf numFmtId="0" fontId="30" fillId="2" borderId="12" xfId="0" applyFont="1" applyFill="1" applyBorder="1"/>
    <xf numFmtId="49" fontId="30" fillId="2" borderId="12" xfId="0" applyNumberFormat="1" applyFont="1" applyFill="1" applyBorder="1"/>
    <xf numFmtId="0" fontId="30" fillId="2" borderId="0" xfId="0" applyFont="1" applyFill="1"/>
    <xf numFmtId="164" fontId="30" fillId="2" borderId="5" xfId="1" applyNumberFormat="1" applyFont="1" applyFill="1" applyBorder="1"/>
    <xf numFmtId="49" fontId="32" fillId="2" borderId="12" xfId="0" applyNumberFormat="1" applyFont="1" applyFill="1" applyBorder="1"/>
    <xf numFmtId="49" fontId="32" fillId="2" borderId="11" xfId="0" applyNumberFormat="1" applyFont="1" applyFill="1" applyBorder="1" applyAlignment="1">
      <alignment horizontal="right"/>
    </xf>
    <xf numFmtId="0" fontId="32" fillId="2" borderId="12" xfId="0" applyFont="1" applyFill="1" applyBorder="1"/>
    <xf numFmtId="164" fontId="32" fillId="2" borderId="5" xfId="1" applyNumberFormat="1" applyFont="1" applyFill="1" applyBorder="1"/>
    <xf numFmtId="49" fontId="32" fillId="2" borderId="11" xfId="0" applyNumberFormat="1" applyFont="1" applyFill="1" applyBorder="1"/>
    <xf numFmtId="0" fontId="30" fillId="2" borderId="23" xfId="0" applyFont="1" applyFill="1" applyBorder="1"/>
    <xf numFmtId="49" fontId="30" fillId="2" borderId="11" xfId="0" applyNumberFormat="1" applyFont="1" applyFill="1" applyBorder="1"/>
    <xf numFmtId="0" fontId="32" fillId="2" borderId="23" xfId="0" applyFont="1" applyFill="1" applyBorder="1"/>
    <xf numFmtId="0" fontId="30" fillId="2" borderId="11" xfId="0" applyFont="1" applyFill="1" applyBorder="1" applyAlignment="1">
      <alignment wrapText="1"/>
    </xf>
    <xf numFmtId="49" fontId="2" fillId="2" borderId="12" xfId="0" applyNumberFormat="1" applyFont="1" applyFill="1" applyBorder="1"/>
    <xf numFmtId="49" fontId="32" fillId="2" borderId="6" xfId="0" applyNumberFormat="1" applyFont="1" applyFill="1" applyBorder="1"/>
    <xf numFmtId="49" fontId="32" fillId="2" borderId="27" xfId="0" applyNumberFormat="1" applyFont="1" applyFill="1" applyBorder="1"/>
    <xf numFmtId="0" fontId="32" fillId="2" borderId="26" xfId="0" applyFont="1" applyFill="1" applyBorder="1"/>
    <xf numFmtId="49" fontId="32" fillId="2" borderId="7" xfId="0" applyNumberFormat="1" applyFont="1" applyFill="1" applyBorder="1"/>
    <xf numFmtId="0" fontId="32" fillId="2" borderId="7" xfId="0" applyFont="1" applyFill="1" applyBorder="1"/>
    <xf numFmtId="0" fontId="32" fillId="2" borderId="25" xfId="0" applyFont="1" applyFill="1" applyBorder="1"/>
    <xf numFmtId="49" fontId="32" fillId="2" borderId="26" xfId="0" applyNumberFormat="1" applyFont="1" applyFill="1" applyBorder="1"/>
    <xf numFmtId="164" fontId="35" fillId="2" borderId="8" xfId="1" applyNumberFormat="1" applyFont="1" applyFill="1" applyBorder="1"/>
    <xf numFmtId="49" fontId="32" fillId="2" borderId="50" xfId="0" applyNumberFormat="1" applyFont="1" applyFill="1" applyBorder="1"/>
    <xf numFmtId="49" fontId="32" fillId="2" borderId="51" xfId="0" applyNumberFormat="1" applyFont="1" applyFill="1" applyBorder="1"/>
    <xf numFmtId="0" fontId="32" fillId="2" borderId="29" xfId="0" applyFont="1" applyFill="1" applyBorder="1"/>
    <xf numFmtId="49" fontId="32" fillId="2" borderId="30" xfId="0" applyNumberFormat="1" applyFont="1" applyFill="1" applyBorder="1"/>
    <xf numFmtId="0" fontId="30" fillId="2" borderId="29" xfId="0" applyFont="1" applyFill="1" applyBorder="1" applyAlignment="1">
      <alignment horizontal="center"/>
    </xf>
    <xf numFmtId="0" fontId="32" fillId="2" borderId="30" xfId="0" applyFont="1" applyFill="1" applyBorder="1"/>
    <xf numFmtId="164" fontId="32" fillId="2" borderId="61" xfId="1" applyNumberFormat="1" applyFont="1" applyFill="1" applyBorder="1"/>
    <xf numFmtId="0" fontId="30" fillId="2" borderId="0" xfId="0" applyFont="1" applyFill="1" applyAlignment="1">
      <alignment horizontal="center"/>
    </xf>
    <xf numFmtId="164" fontId="32" fillId="2" borderId="0" xfId="1" applyNumberFormat="1" applyFont="1" applyFill="1" applyBorder="1"/>
    <xf numFmtId="0" fontId="18" fillId="3" borderId="0" xfId="0" applyFont="1" applyFill="1"/>
    <xf numFmtId="0" fontId="18" fillId="3" borderId="4" xfId="0" applyFont="1" applyFill="1" applyBorder="1"/>
    <xf numFmtId="0" fontId="18" fillId="3" borderId="5" xfId="0" applyFont="1" applyFill="1" applyBorder="1"/>
    <xf numFmtId="0" fontId="22" fillId="3" borderId="4" xfId="0" applyFont="1" applyFill="1" applyBorder="1"/>
    <xf numFmtId="0" fontId="22" fillId="3" borderId="0" xfId="0" applyFont="1" applyFill="1"/>
    <xf numFmtId="0" fontId="22" fillId="3" borderId="64" xfId="0" applyFont="1" applyFill="1" applyBorder="1"/>
    <xf numFmtId="0" fontId="19" fillId="3" borderId="6" xfId="0" applyFont="1" applyFill="1" applyBorder="1"/>
    <xf numFmtId="0" fontId="18" fillId="3" borderId="7" xfId="0" applyFont="1" applyFill="1" applyBorder="1"/>
    <xf numFmtId="0" fontId="19" fillId="3" borderId="7" xfId="0" applyFont="1" applyFill="1" applyBorder="1"/>
    <xf numFmtId="0" fontId="18" fillId="3" borderId="8" xfId="0" applyFont="1" applyFill="1" applyBorder="1"/>
    <xf numFmtId="0" fontId="23" fillId="3" borderId="36" xfId="0" applyFont="1" applyFill="1" applyBorder="1" applyAlignment="1">
      <alignment horizontal="center"/>
    </xf>
    <xf numFmtId="49" fontId="24" fillId="3" borderId="43" xfId="0" applyNumberFormat="1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55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20" fillId="3" borderId="45" xfId="0" applyFont="1" applyFill="1" applyBorder="1" applyAlignment="1">
      <alignment horizontal="center"/>
    </xf>
    <xf numFmtId="0" fontId="20" fillId="3" borderId="23" xfId="0" applyFont="1" applyFill="1" applyBorder="1"/>
    <xf numFmtId="0" fontId="20" fillId="3" borderId="5" xfId="0" applyFont="1" applyFill="1" applyBorder="1"/>
    <xf numFmtId="0" fontId="24" fillId="3" borderId="6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25" xfId="0" applyFont="1" applyFill="1" applyBorder="1" applyAlignment="1">
      <alignment horizontal="center"/>
    </xf>
    <xf numFmtId="49" fontId="24" fillId="3" borderId="27" xfId="0" applyNumberFormat="1" applyFont="1" applyFill="1" applyBorder="1" applyAlignment="1">
      <alignment horizontal="center"/>
    </xf>
    <xf numFmtId="49" fontId="24" fillId="2" borderId="26" xfId="0" applyNumberFormat="1" applyFont="1" applyFill="1" applyBorder="1" applyAlignment="1">
      <alignment horizontal="center"/>
    </xf>
    <xf numFmtId="49" fontId="24" fillId="3" borderId="8" xfId="0" applyNumberFormat="1" applyFont="1" applyFill="1" applyBorder="1" applyAlignment="1">
      <alignment horizontal="center"/>
    </xf>
    <xf numFmtId="49" fontId="19" fillId="3" borderId="1" xfId="0" applyNumberFormat="1" applyFont="1" applyFill="1" applyBorder="1"/>
    <xf numFmtId="49" fontId="19" fillId="3" borderId="34" xfId="0" applyNumberFormat="1" applyFont="1" applyFill="1" applyBorder="1"/>
    <xf numFmtId="0" fontId="19" fillId="3" borderId="46" xfId="0" applyFont="1" applyFill="1" applyBorder="1"/>
    <xf numFmtId="49" fontId="19" fillId="3" borderId="2" xfId="0" applyNumberFormat="1" applyFont="1" applyFill="1" applyBorder="1"/>
    <xf numFmtId="0" fontId="19" fillId="3" borderId="2" xfId="0" applyFont="1" applyFill="1" applyBorder="1"/>
    <xf numFmtId="0" fontId="19" fillId="3" borderId="34" xfId="0" applyFont="1" applyFill="1" applyBorder="1"/>
    <xf numFmtId="0" fontId="19" fillId="3" borderId="10" xfId="0" applyFont="1" applyFill="1" applyBorder="1"/>
    <xf numFmtId="164" fontId="19" fillId="3" borderId="47" xfId="1" applyNumberFormat="1" applyFont="1" applyFill="1" applyBorder="1"/>
    <xf numFmtId="49" fontId="18" fillId="3" borderId="4" xfId="0" applyNumberFormat="1" applyFont="1" applyFill="1" applyBorder="1"/>
    <xf numFmtId="49" fontId="18" fillId="3" borderId="23" xfId="0" applyNumberFormat="1" applyFont="1" applyFill="1" applyBorder="1"/>
    <xf numFmtId="0" fontId="18" fillId="3" borderId="11" xfId="0" applyFont="1" applyFill="1" applyBorder="1"/>
    <xf numFmtId="49" fontId="18" fillId="3" borderId="0" xfId="0" applyNumberFormat="1" applyFont="1" applyFill="1"/>
    <xf numFmtId="0" fontId="18" fillId="3" borderId="23" xfId="0" applyFont="1" applyFill="1" applyBorder="1"/>
    <xf numFmtId="0" fontId="19" fillId="3" borderId="11" xfId="0" applyFont="1" applyFill="1" applyBorder="1"/>
    <xf numFmtId="0" fontId="19" fillId="3" borderId="12" xfId="0" applyFont="1" applyFill="1" applyBorder="1"/>
    <xf numFmtId="0" fontId="19" fillId="3" borderId="0" xfId="0" applyFont="1" applyFill="1"/>
    <xf numFmtId="164" fontId="19" fillId="3" borderId="48" xfId="1" applyNumberFormat="1" applyFont="1" applyFill="1" applyBorder="1"/>
    <xf numFmtId="0" fontId="18" fillId="3" borderId="12" xfId="0" applyFont="1" applyFill="1" applyBorder="1"/>
    <xf numFmtId="164" fontId="18" fillId="3" borderId="48" xfId="1" applyNumberFormat="1" applyFont="1" applyFill="1" applyBorder="1"/>
    <xf numFmtId="49" fontId="18" fillId="3" borderId="12" xfId="0" applyNumberFormat="1" applyFont="1" applyFill="1" applyBorder="1"/>
    <xf numFmtId="0" fontId="18" fillId="0" borderId="11" xfId="0" applyFont="1" applyBorder="1"/>
    <xf numFmtId="0" fontId="18" fillId="0" borderId="0" xfId="0" applyFont="1"/>
    <xf numFmtId="164" fontId="18" fillId="0" borderId="11" xfId="1" applyNumberFormat="1" applyFont="1" applyFill="1" applyBorder="1"/>
    <xf numFmtId="164" fontId="18" fillId="0" borderId="48" xfId="1" applyNumberFormat="1" applyFont="1" applyFill="1" applyBorder="1"/>
    <xf numFmtId="49" fontId="18" fillId="3" borderId="6" xfId="0" applyNumberFormat="1" applyFont="1" applyFill="1" applyBorder="1"/>
    <xf numFmtId="49" fontId="18" fillId="3" borderId="27" xfId="0" applyNumberFormat="1" applyFont="1" applyFill="1" applyBorder="1"/>
    <xf numFmtId="0" fontId="18" fillId="3" borderId="26" xfId="0" applyFont="1" applyFill="1" applyBorder="1"/>
    <xf numFmtId="49" fontId="18" fillId="3" borderId="7" xfId="0" applyNumberFormat="1" applyFont="1" applyFill="1" applyBorder="1"/>
    <xf numFmtId="0" fontId="18" fillId="3" borderId="27" xfId="0" applyFont="1" applyFill="1" applyBorder="1"/>
    <xf numFmtId="164" fontId="18" fillId="3" borderId="49" xfId="1" applyNumberFormat="1" applyFont="1" applyFill="1" applyBorder="1"/>
    <xf numFmtId="49" fontId="18" fillId="3" borderId="50" xfId="0" applyNumberFormat="1" applyFont="1" applyFill="1" applyBorder="1"/>
    <xf numFmtId="49" fontId="18" fillId="3" borderId="51" xfId="0" applyNumberFormat="1" applyFont="1" applyFill="1" applyBorder="1"/>
    <xf numFmtId="0" fontId="18" fillId="3" borderId="29" xfId="0" applyFont="1" applyFill="1" applyBorder="1"/>
    <xf numFmtId="49" fontId="18" fillId="3" borderId="30" xfId="0" applyNumberFormat="1" applyFont="1" applyFill="1" applyBorder="1"/>
    <xf numFmtId="0" fontId="19" fillId="3" borderId="30" xfId="0" applyFont="1" applyFill="1" applyBorder="1" applyAlignment="1">
      <alignment horizontal="center"/>
    </xf>
    <xf numFmtId="0" fontId="18" fillId="3" borderId="51" xfId="0" applyFont="1" applyFill="1" applyBorder="1"/>
    <xf numFmtId="164" fontId="18" fillId="3" borderId="61" xfId="1" applyNumberFormat="1" applyFont="1" applyFill="1" applyBorder="1"/>
    <xf numFmtId="164" fontId="19" fillId="2" borderId="0" xfId="1" applyNumberFormat="1" applyFont="1" applyFill="1"/>
    <xf numFmtId="164" fontId="19" fillId="3" borderId="0" xfId="1" applyNumberFormat="1" applyFont="1" applyFill="1"/>
    <xf numFmtId="43" fontId="29" fillId="2" borderId="0" xfId="1" applyFont="1" applyFill="1"/>
    <xf numFmtId="0" fontId="30" fillId="3" borderId="0" xfId="0" applyFont="1" applyFill="1"/>
    <xf numFmtId="164" fontId="30" fillId="2" borderId="0" xfId="1" applyNumberFormat="1" applyFont="1" applyFill="1"/>
    <xf numFmtId="165" fontId="30" fillId="2" borderId="0" xfId="1" applyNumberFormat="1" applyFont="1" applyFill="1"/>
    <xf numFmtId="0" fontId="36" fillId="3" borderId="0" xfId="0" applyFont="1" applyFill="1"/>
    <xf numFmtId="164" fontId="18" fillId="3" borderId="0" xfId="0" applyNumberFormat="1" applyFont="1" applyFill="1"/>
    <xf numFmtId="164" fontId="19" fillId="2" borderId="12" xfId="1" applyNumberFormat="1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43" fontId="19" fillId="2" borderId="11" xfId="1" applyFont="1" applyFill="1" applyBorder="1"/>
    <xf numFmtId="164" fontId="19" fillId="2" borderId="0" xfId="0" applyNumberFormat="1" applyFont="1" applyFill="1"/>
    <xf numFmtId="0" fontId="37" fillId="2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20" fillId="2" borderId="35" xfId="0" applyNumberFormat="1" applyFont="1" applyFill="1" applyBorder="1" applyAlignment="1">
      <alignment horizontal="center"/>
    </xf>
    <xf numFmtId="49" fontId="20" fillId="2" borderId="36" xfId="0" applyNumberFormat="1" applyFont="1" applyFill="1" applyBorder="1" applyAlignment="1">
      <alignment horizontal="center"/>
    </xf>
    <xf numFmtId="49" fontId="20" fillId="2" borderId="37" xfId="0" applyNumberFormat="1" applyFont="1" applyFill="1" applyBorder="1" applyAlignment="1">
      <alignment horizontal="center"/>
    </xf>
    <xf numFmtId="0" fontId="23" fillId="2" borderId="34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45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164" fontId="19" fillId="2" borderId="11" xfId="1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49" fontId="19" fillId="2" borderId="3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49" fontId="20" fillId="2" borderId="13" xfId="0" applyNumberFormat="1" applyFont="1" applyFill="1" applyBorder="1" applyAlignment="1">
      <alignment horizontal="center"/>
    </xf>
    <xf numFmtId="49" fontId="20" fillId="2" borderId="14" xfId="0" applyNumberFormat="1" applyFont="1" applyFill="1" applyBorder="1" applyAlignment="1">
      <alignment horizontal="center"/>
    </xf>
    <xf numFmtId="49" fontId="20" fillId="2" borderId="15" xfId="0" applyNumberFormat="1" applyFont="1" applyFill="1" applyBorder="1" applyAlignment="1">
      <alignment horizontal="center"/>
    </xf>
    <xf numFmtId="0" fontId="20" fillId="2" borderId="5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5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0" fillId="2" borderId="35" xfId="0" applyFont="1" applyFill="1" applyBorder="1" applyAlignment="1">
      <alignment horizontal="center"/>
    </xf>
    <xf numFmtId="0" fontId="20" fillId="2" borderId="36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26" fillId="2" borderId="35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6" fillId="2" borderId="38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49" fontId="26" fillId="2" borderId="13" xfId="0" applyNumberFormat="1" applyFont="1" applyFill="1" applyBorder="1" applyAlignment="1">
      <alignment horizontal="center"/>
    </xf>
    <xf numFmtId="49" fontId="26" fillId="2" borderId="14" xfId="0" applyNumberFormat="1" applyFont="1" applyFill="1" applyBorder="1" applyAlignment="1">
      <alignment horizontal="center"/>
    </xf>
    <xf numFmtId="49" fontId="26" fillId="2" borderId="15" xfId="0" applyNumberFormat="1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5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0" fontId="26" fillId="2" borderId="26" xfId="0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right"/>
    </xf>
    <xf numFmtId="49" fontId="22" fillId="2" borderId="2" xfId="0" applyNumberFormat="1" applyFont="1" applyFill="1" applyBorder="1" applyAlignment="1">
      <alignment horizontal="right"/>
    </xf>
    <xf numFmtId="49" fontId="22" fillId="2" borderId="3" xfId="0" applyNumberFormat="1" applyFont="1" applyFill="1" applyBorder="1" applyAlignment="1">
      <alignment horizontal="right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7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49" fontId="20" fillId="2" borderId="62" xfId="0" applyNumberFormat="1" applyFont="1" applyFill="1" applyBorder="1" applyAlignment="1">
      <alignment horizontal="center"/>
    </xf>
    <xf numFmtId="49" fontId="20" fillId="2" borderId="63" xfId="0" applyNumberFormat="1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42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0" fillId="2" borderId="30" xfId="0" applyFont="1" applyFill="1" applyBorder="1" applyAlignment="1">
      <alignment horizontal="center"/>
    </xf>
    <xf numFmtId="0" fontId="30" fillId="2" borderId="52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49" fontId="30" fillId="2" borderId="1" xfId="0" applyNumberFormat="1" applyFont="1" applyFill="1" applyBorder="1" applyAlignment="1">
      <alignment horizontal="right"/>
    </xf>
    <xf numFmtId="49" fontId="30" fillId="2" borderId="2" xfId="0" applyNumberFormat="1" applyFont="1" applyFill="1" applyBorder="1" applyAlignment="1">
      <alignment horizontal="right"/>
    </xf>
    <xf numFmtId="49" fontId="30" fillId="2" borderId="3" xfId="0" applyNumberFormat="1" applyFont="1" applyFill="1" applyBorder="1" applyAlignment="1">
      <alignment horizontal="right"/>
    </xf>
    <xf numFmtId="0" fontId="31" fillId="2" borderId="4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35" xfId="0" applyFont="1" applyFill="1" applyBorder="1" applyAlignment="1">
      <alignment horizontal="center"/>
    </xf>
    <xf numFmtId="0" fontId="31" fillId="2" borderId="36" xfId="0" applyFont="1" applyFill="1" applyBorder="1" applyAlignment="1">
      <alignment horizontal="center"/>
    </xf>
    <xf numFmtId="0" fontId="31" fillId="2" borderId="38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center"/>
    </xf>
    <xf numFmtId="49" fontId="31" fillId="2" borderId="13" xfId="0" applyNumberFormat="1" applyFont="1" applyFill="1" applyBorder="1" applyAlignment="1">
      <alignment horizontal="center"/>
    </xf>
    <xf numFmtId="49" fontId="31" fillId="2" borderId="14" xfId="0" applyNumberFormat="1" applyFont="1" applyFill="1" applyBorder="1" applyAlignment="1">
      <alignment horizontal="center"/>
    </xf>
    <xf numFmtId="49" fontId="31" fillId="2" borderId="15" xfId="0" applyNumberFormat="1" applyFont="1" applyFill="1" applyBorder="1" applyAlignment="1">
      <alignment horizontal="center"/>
    </xf>
    <xf numFmtId="0" fontId="31" fillId="2" borderId="44" xfId="0" applyFont="1" applyFill="1" applyBorder="1" applyAlignment="1">
      <alignment horizontal="center"/>
    </xf>
    <xf numFmtId="0" fontId="31" fillId="2" borderId="43" xfId="0" applyFont="1" applyFill="1" applyBorder="1" applyAlignment="1">
      <alignment horizontal="center"/>
    </xf>
    <xf numFmtId="0" fontId="31" fillId="2" borderId="45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49" fontId="19" fillId="3" borderId="1" xfId="0" applyNumberFormat="1" applyFont="1" applyFill="1" applyBorder="1" applyAlignment="1">
      <alignment horizontal="right"/>
    </xf>
    <xf numFmtId="49" fontId="19" fillId="3" borderId="2" xfId="0" applyNumberFormat="1" applyFont="1" applyFill="1" applyBorder="1" applyAlignment="1">
      <alignment horizontal="right"/>
    </xf>
    <xf numFmtId="49" fontId="19" fillId="3" borderId="3" xfId="0" applyNumberFormat="1" applyFont="1" applyFill="1" applyBorder="1" applyAlignment="1">
      <alignment horizontal="right"/>
    </xf>
    <xf numFmtId="0" fontId="20" fillId="3" borderId="4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3" fillId="3" borderId="40" xfId="0" applyFont="1" applyFill="1" applyBorder="1" applyAlignment="1">
      <alignment horizontal="center"/>
    </xf>
    <xf numFmtId="49" fontId="24" fillId="3" borderId="13" xfId="0" applyNumberFormat="1" applyFont="1" applyFill="1" applyBorder="1" applyAlignment="1">
      <alignment horizontal="center"/>
    </xf>
    <xf numFmtId="49" fontId="24" fillId="3" borderId="14" xfId="0" applyNumberFormat="1" applyFont="1" applyFill="1" applyBorder="1" applyAlignment="1">
      <alignment horizontal="center"/>
    </xf>
    <xf numFmtId="49" fontId="24" fillId="3" borderId="15" xfId="0" applyNumberFormat="1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/>
    </xf>
    <xf numFmtId="0" fontId="24" fillId="3" borderId="43" xfId="0" applyFont="1" applyFill="1" applyBorder="1" applyAlignment="1">
      <alignment horizontal="center"/>
    </xf>
    <xf numFmtId="0" fontId="24" fillId="3" borderId="45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0</xdr:rowOff>
    </xdr:from>
    <xdr:to>
      <xdr:col>2</xdr:col>
      <xdr:colOff>551180</xdr:colOff>
      <xdr:row>6</xdr:row>
      <xdr:rowOff>104140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E48CFDD8-FB1B-4D64-B631-7816EF82B5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3" t="8073" r="5452" b="6361"/>
        <a:stretch>
          <a:fillRect/>
        </a:stretch>
      </xdr:blipFill>
      <xdr:spPr bwMode="auto">
        <a:xfrm>
          <a:off x="95250" y="323850"/>
          <a:ext cx="1979930" cy="10090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12</xdr:row>
      <xdr:rowOff>83433</xdr:rowOff>
    </xdr:from>
    <xdr:ext cx="6391275" cy="1130118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253AFFE-7142-4C4E-8F2A-0E3B75E81098}"/>
            </a:ext>
          </a:extLst>
        </xdr:cNvPr>
        <xdr:cNvSpPr txBox="1"/>
      </xdr:nvSpPr>
      <xdr:spPr>
        <a:xfrm>
          <a:off x="0" y="2026533"/>
          <a:ext cx="6391275" cy="11301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36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BANCO AGRICOLA </a:t>
          </a:r>
          <a:endParaRPr lang="es-ES" sz="36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30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REPUBLICA DOMINICANA</a:t>
          </a:r>
          <a:endParaRPr lang="es-ES" sz="30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38</xdr:row>
      <xdr:rowOff>38100</xdr:rowOff>
    </xdr:from>
    <xdr:ext cx="6400799" cy="53340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1A24437-D8F6-4F48-AA7F-2C3A952D1DF8}"/>
            </a:ext>
          </a:extLst>
        </xdr:cNvPr>
        <xdr:cNvSpPr txBox="1"/>
      </xdr:nvSpPr>
      <xdr:spPr>
        <a:xfrm>
          <a:off x="0" y="6191250"/>
          <a:ext cx="6400799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5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NOVIEMBRE 2025</a:t>
          </a:r>
          <a:endParaRPr lang="es-ES" sz="25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51</xdr:row>
      <xdr:rowOff>25266</xdr:rowOff>
    </xdr:from>
    <xdr:ext cx="6229350" cy="312458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0288149-D881-46F7-82B0-1B07D0DF1709}"/>
            </a:ext>
          </a:extLst>
        </xdr:cNvPr>
        <xdr:cNvSpPr txBox="1"/>
      </xdr:nvSpPr>
      <xdr:spPr>
        <a:xfrm>
          <a:off x="0" y="8283441"/>
          <a:ext cx="6229350" cy="31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Dirección de Contraloría</a:t>
          </a:r>
          <a:endParaRPr lang="es-ES" sz="14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25</xdr:row>
      <xdr:rowOff>153449</xdr:rowOff>
    </xdr:from>
    <xdr:ext cx="6381750" cy="141307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E18E737-DDD9-4E82-8DCE-F2014D666E56}"/>
            </a:ext>
          </a:extLst>
        </xdr:cNvPr>
        <xdr:cNvSpPr txBox="1"/>
      </xdr:nvSpPr>
      <xdr:spPr>
        <a:xfrm>
          <a:off x="0" y="4201574"/>
          <a:ext cx="6381750" cy="14130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INFORME 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EJECUCION PRESUPUESTARIA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endParaRPr lang="es-ES" sz="2800" b="1"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114300</xdr:rowOff>
    </xdr:from>
    <xdr:to>
      <xdr:col>2</xdr:col>
      <xdr:colOff>314325</xdr:colOff>
      <xdr:row>4</xdr:row>
      <xdr:rowOff>66675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4E9E863D-0DEA-4DA5-A477-1EC1918DB1C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61926" y="285750"/>
          <a:ext cx="1019174" cy="523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161925</xdr:rowOff>
    </xdr:from>
    <xdr:to>
      <xdr:col>1</xdr:col>
      <xdr:colOff>219075</xdr:colOff>
      <xdr:row>86</xdr:row>
      <xdr:rowOff>123825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622426E7-3B7C-49CB-9D74-6DC5E40FC3F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15316200"/>
          <a:ext cx="94297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104776</xdr:colOff>
      <xdr:row>1</xdr:row>
      <xdr:rowOff>104774</xdr:rowOff>
    </xdr:from>
    <xdr:to>
      <xdr:col>2</xdr:col>
      <xdr:colOff>0</xdr:colOff>
      <xdr:row>4</xdr:row>
      <xdr:rowOff>180975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1B7B13D3-C1B2-48B7-9F3E-70E60741AA8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04776" y="304799"/>
          <a:ext cx="1133474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78</xdr:row>
      <xdr:rowOff>66675</xdr:rowOff>
    </xdr:from>
    <xdr:to>
      <xdr:col>1</xdr:col>
      <xdr:colOff>0</xdr:colOff>
      <xdr:row>78</xdr:row>
      <xdr:rowOff>68645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63D017B4-14B5-426D-A79C-9B0898FC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2649200"/>
          <a:ext cx="419100" cy="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</xdr:row>
      <xdr:rowOff>47624</xdr:rowOff>
    </xdr:from>
    <xdr:to>
      <xdr:col>2</xdr:col>
      <xdr:colOff>2540</xdr:colOff>
      <xdr:row>4</xdr:row>
      <xdr:rowOff>83819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915F439E-1A34-4F20-8EC9-E7F83B212D6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219074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78</xdr:row>
      <xdr:rowOff>76200</xdr:rowOff>
    </xdr:from>
    <xdr:to>
      <xdr:col>2</xdr:col>
      <xdr:colOff>2540</xdr:colOff>
      <xdr:row>81</xdr:row>
      <xdr:rowOff>112395</xdr:rowOff>
    </xdr:to>
    <xdr:pic>
      <xdr:nvPicPr>
        <xdr:cNvPr id="4" name="Imagen 3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59148771-6D13-4FB9-8BD1-3C43E3A38B4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76200" y="1265872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104775</xdr:rowOff>
    </xdr:from>
    <xdr:to>
      <xdr:col>2</xdr:col>
      <xdr:colOff>2540</xdr:colOff>
      <xdr:row>4</xdr:row>
      <xdr:rowOff>140970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5838D9B2-7162-42F2-893D-E13D5D774F0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57150" y="30480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88</xdr:row>
      <xdr:rowOff>76200</xdr:rowOff>
    </xdr:from>
    <xdr:to>
      <xdr:col>2</xdr:col>
      <xdr:colOff>2540</xdr:colOff>
      <xdr:row>91</xdr:row>
      <xdr:rowOff>112395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DEDD1C01-E5C0-4AB4-BA40-6BC7CB2478E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0" y="163258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2</xdr:col>
      <xdr:colOff>2540</xdr:colOff>
      <xdr:row>3</xdr:row>
      <xdr:rowOff>179070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6508623-7E6E-416E-897E-5C8C4F21CF0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14300" y="1428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1</xdr:col>
      <xdr:colOff>0</xdr:colOff>
      <xdr:row>1</xdr:row>
      <xdr:rowOff>85725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3FB63F19-03F2-42C2-9447-34024D5A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44929</xdr:colOff>
      <xdr:row>1</xdr:row>
      <xdr:rowOff>107829</xdr:rowOff>
    </xdr:from>
    <xdr:to>
      <xdr:col>1</xdr:col>
      <xdr:colOff>349214</xdr:colOff>
      <xdr:row>4</xdr:row>
      <xdr:rowOff>143126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FE138F08-EA39-401E-80E7-779BC65D290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4929" y="307854"/>
          <a:ext cx="1294885" cy="606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2</xdr:col>
      <xdr:colOff>2540</xdr:colOff>
      <xdr:row>4</xdr:row>
      <xdr:rowOff>131445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33D5BF41-FADE-4B9E-AE98-6F72A7A8AF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95250" y="2952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47625</xdr:colOff>
      <xdr:row>87</xdr:row>
      <xdr:rowOff>142875</xdr:rowOff>
    </xdr:from>
    <xdr:to>
      <xdr:col>2</xdr:col>
      <xdr:colOff>2540</xdr:colOff>
      <xdr:row>90</xdr:row>
      <xdr:rowOff>179070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8D33EA4B-E2D0-4B02-B832-42BE6F6A08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7625" y="151066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.sharepoint.com/sites/Secciondecontraloria/Documentos%20compartidos/Contraloria/Tania/2025%20ESTADOS%20FINANCIEROS/11%20NOVIEMBRE%202025/ENVIO/EJECUCION%20PRESUPUESTARIA%20NOVIEMBRE%202025.xlsx" TargetMode="External"/><Relationship Id="rId1" Type="http://schemas.openxmlformats.org/officeDocument/2006/relationships/externalLinkPath" Target="EJECUCION%20PRESUPUESTARIA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1"/>
      <sheetName val="PORTADA"/>
      <sheetName val="Hoja1"/>
      <sheetName val="Hoja2 - F"/>
      <sheetName val="Hoja4 - G"/>
      <sheetName val="Hoja3 - H"/>
      <sheetName val="Hoja5 - I"/>
      <sheetName val="Hoja5 (2)"/>
      <sheetName val="Hoja 6 - J"/>
      <sheetName val="Calculo"/>
      <sheetName val="Resultado"/>
      <sheetName val="Plantilla Ejecución "/>
      <sheetName val="Situación"/>
      <sheetName val="BALANZA "/>
    </sheetNames>
    <sheetDataSet>
      <sheetData sheetId="0" refreshError="1"/>
      <sheetData sheetId="1" refreshError="1"/>
      <sheetData sheetId="2">
        <row r="8">
          <cell r="B8" t="str">
            <v>MES: NOVIEMBRE</v>
          </cell>
        </row>
        <row r="9">
          <cell r="B9" t="str">
            <v>AÑO : 2025</v>
          </cell>
        </row>
        <row r="19">
          <cell r="I19">
            <v>19230943</v>
          </cell>
        </row>
        <row r="22">
          <cell r="I22">
            <v>2000000000</v>
          </cell>
        </row>
        <row r="29">
          <cell r="I29">
            <v>138576276</v>
          </cell>
        </row>
        <row r="53">
          <cell r="I53">
            <v>4192899385</v>
          </cell>
        </row>
        <row r="65">
          <cell r="B65" t="str">
            <v>LIC.  MARICELA CHECO</v>
          </cell>
          <cell r="G65" t="str">
            <v xml:space="preserve">FERNANDO DURÁN </v>
          </cell>
        </row>
        <row r="66">
          <cell r="B66" t="str">
            <v>Responsable del Registro</v>
          </cell>
        </row>
        <row r="67">
          <cell r="B67" t="str">
            <v xml:space="preserve">Contralor </v>
          </cell>
          <cell r="G67" t="str">
            <v>ADMINSTRADOR GENERAL</v>
          </cell>
        </row>
      </sheetData>
      <sheetData sheetId="3">
        <row r="90">
          <cell r="A90" t="str">
            <v>MES: NOVIEMBRE</v>
          </cell>
        </row>
        <row r="122">
          <cell r="N122">
            <v>53112652</v>
          </cell>
        </row>
        <row r="137">
          <cell r="A137" t="str">
            <v>LIC.  MARICELA CHECO</v>
          </cell>
          <cell r="L137" t="str">
            <v xml:space="preserve">FERNANDO DURÁN </v>
          </cell>
        </row>
        <row r="139">
          <cell r="A139" t="str">
            <v xml:space="preserve">Contralor </v>
          </cell>
          <cell r="L139" t="str">
            <v>ADMINSTRADOR GENERAL</v>
          </cell>
        </row>
      </sheetData>
      <sheetData sheetId="4">
        <row r="8">
          <cell r="A8" t="str">
            <v>MES: NOVIEMBRE</v>
          </cell>
        </row>
        <row r="83">
          <cell r="M83" t="str">
            <v xml:space="preserve"> REGISTRO INTERNO DIGEPRES</v>
          </cell>
        </row>
        <row r="128">
          <cell r="N128">
            <v>32899099</v>
          </cell>
        </row>
        <row r="142">
          <cell r="A142" t="str">
            <v>LIC.  MARICELA CHECO</v>
          </cell>
          <cell r="L142" t="str">
            <v xml:space="preserve">FERNANDO DURÁN </v>
          </cell>
        </row>
        <row r="144">
          <cell r="A144" t="str">
            <v xml:space="preserve">Contralor </v>
          </cell>
          <cell r="L144" t="str">
            <v>ADMINSTRADOR GENERAL</v>
          </cell>
        </row>
      </sheetData>
      <sheetData sheetId="5">
        <row r="138">
          <cell r="O138">
            <v>2294533379.2600002</v>
          </cell>
        </row>
        <row r="148">
          <cell r="A148" t="str">
            <v>LIC.  MARICELA CHECO</v>
          </cell>
          <cell r="M148" t="str">
            <v xml:space="preserve">FERNANDO DURÁN </v>
          </cell>
        </row>
        <row r="150">
          <cell r="A150" t="str">
            <v xml:space="preserve">Contralor </v>
          </cell>
          <cell r="M150" t="str">
            <v>ADMINSTRADOR GENERAL</v>
          </cell>
        </row>
      </sheetData>
      <sheetData sheetId="6">
        <row r="5">
          <cell r="M5" t="str">
            <v xml:space="preserve"> REGISTRO INTERNO DIGEPRES</v>
          </cell>
        </row>
        <row r="7">
          <cell r="A7" t="str">
            <v>MES: NOVIEMBRE</v>
          </cell>
        </row>
        <row r="76">
          <cell r="N76">
            <v>8158427</v>
          </cell>
        </row>
        <row r="79">
          <cell r="A79" t="str">
            <v>LIC.  MARICELA CHECO</v>
          </cell>
          <cell r="L79" t="str">
            <v xml:space="preserve">FERNANDO DURÁN </v>
          </cell>
        </row>
        <row r="81">
          <cell r="A81" t="str">
            <v xml:space="preserve">Contralor </v>
          </cell>
          <cell r="L81" t="str">
            <v>ADMINSTRADOR GENERAL</v>
          </cell>
        </row>
      </sheetData>
      <sheetData sheetId="7">
        <row r="41">
          <cell r="O41">
            <v>1799255688.7399998</v>
          </cell>
        </row>
        <row r="56">
          <cell r="A56" t="str">
            <v>LIC.  MARICELA CHECO</v>
          </cell>
        </row>
      </sheetData>
      <sheetData sheetId="8">
        <row r="92">
          <cell r="M92" t="str">
            <v xml:space="preserve"> REGISTRO INTERNO DIGEPRES</v>
          </cell>
        </row>
        <row r="127">
          <cell r="N127">
            <v>4940139</v>
          </cell>
        </row>
      </sheetData>
      <sheetData sheetId="9">
        <row r="18">
          <cell r="E18">
            <v>19230942.539999999</v>
          </cell>
        </row>
        <row r="21">
          <cell r="E21">
            <v>2000000000</v>
          </cell>
        </row>
        <row r="25">
          <cell r="E25">
            <v>289944667.57000005</v>
          </cell>
        </row>
        <row r="27">
          <cell r="E27">
            <v>138576276.49000001</v>
          </cell>
        </row>
        <row r="29">
          <cell r="E29">
            <v>151368391.08000001</v>
          </cell>
        </row>
        <row r="37">
          <cell r="E37">
            <v>11619614.219999991</v>
          </cell>
        </row>
        <row r="41">
          <cell r="E41">
            <v>1418132229.9300001</v>
          </cell>
        </row>
        <row r="44">
          <cell r="E44">
            <v>0</v>
          </cell>
        </row>
        <row r="46">
          <cell r="E46">
            <v>453971930.25999898</v>
          </cell>
        </row>
        <row r="52">
          <cell r="F52">
            <v>10463933</v>
          </cell>
          <cell r="G52">
            <v>11211356</v>
          </cell>
          <cell r="H52">
            <v>47087697</v>
          </cell>
          <cell r="I52">
            <v>3737119</v>
          </cell>
          <cell r="J52">
            <v>2242271.3599999994</v>
          </cell>
        </row>
        <row r="55">
          <cell r="F55">
            <v>90175</v>
          </cell>
          <cell r="G55">
            <v>394514</v>
          </cell>
          <cell r="H55">
            <v>507232</v>
          </cell>
          <cell r="I55">
            <v>56359</v>
          </cell>
          <cell r="J55">
            <v>78902.489999999991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61">
          <cell r="F61">
            <v>3139193</v>
          </cell>
          <cell r="G61">
            <v>3363421</v>
          </cell>
          <cell r="H61">
            <v>14126368</v>
          </cell>
          <cell r="I61">
            <v>1121140.2960000001</v>
          </cell>
          <cell r="J61">
            <v>672683.6240000017</v>
          </cell>
        </row>
        <row r="64">
          <cell r="F64">
            <v>156758</v>
          </cell>
          <cell r="G64">
            <v>167955</v>
          </cell>
          <cell r="H64">
            <v>705411</v>
          </cell>
          <cell r="I64">
            <v>55985.008499999996</v>
          </cell>
        </row>
        <row r="66">
          <cell r="J66">
            <v>33591.161499999929</v>
          </cell>
        </row>
        <row r="70">
          <cell r="J70">
            <v>54030.111999999965</v>
          </cell>
        </row>
        <row r="72">
          <cell r="F72">
            <v>1911519.72</v>
          </cell>
        </row>
        <row r="73">
          <cell r="F73">
            <v>252142</v>
          </cell>
          <cell r="G73">
            <v>270153</v>
          </cell>
          <cell r="H73">
            <v>1134641</v>
          </cell>
          <cell r="I73">
            <v>90050.847999999998</v>
          </cell>
        </row>
        <row r="77">
          <cell r="F77">
            <v>257847</v>
          </cell>
          <cell r="G77">
            <v>276264</v>
          </cell>
          <cell r="H77">
            <v>1160309</v>
          </cell>
          <cell r="I77">
            <v>92088.061000000002</v>
          </cell>
          <cell r="J77">
            <v>55253.158999999941</v>
          </cell>
        </row>
        <row r="85">
          <cell r="F85">
            <v>742273</v>
          </cell>
          <cell r="G85">
            <v>795292</v>
          </cell>
          <cell r="H85">
            <v>3340227</v>
          </cell>
          <cell r="I85">
            <v>265097.408</v>
          </cell>
          <cell r="J85">
            <v>159058.75200000015</v>
          </cell>
        </row>
        <row r="92">
          <cell r="F92">
            <v>266485</v>
          </cell>
          <cell r="G92">
            <v>285520</v>
          </cell>
          <cell r="H92">
            <v>1199183</v>
          </cell>
          <cell r="I92">
            <v>95173.255000000005</v>
          </cell>
          <cell r="J92">
            <v>57103.845000000088</v>
          </cell>
        </row>
        <row r="96">
          <cell r="F96">
            <v>410177</v>
          </cell>
          <cell r="G96">
            <v>439476</v>
          </cell>
          <cell r="H96">
            <v>1845798</v>
          </cell>
          <cell r="I96">
            <v>146491.9265</v>
          </cell>
          <cell r="J96">
            <v>87895.603499999794</v>
          </cell>
        </row>
        <row r="97">
          <cell r="F97">
            <v>10885</v>
          </cell>
          <cell r="G97">
            <v>11662</v>
          </cell>
          <cell r="H97">
            <v>48981</v>
          </cell>
          <cell r="I97">
            <v>3887.3840000000005</v>
          </cell>
          <cell r="J97">
            <v>2332.2960000000071</v>
          </cell>
        </row>
        <row r="98">
          <cell r="F98">
            <v>7513</v>
          </cell>
          <cell r="G98">
            <v>8050</v>
          </cell>
          <cell r="H98">
            <v>33809</v>
          </cell>
          <cell r="I98">
            <v>2683.25</v>
          </cell>
          <cell r="J98">
            <v>1609.75</v>
          </cell>
        </row>
        <row r="100">
          <cell r="F100">
            <v>2816129</v>
          </cell>
          <cell r="H100">
            <v>12672582</v>
          </cell>
          <cell r="I100">
            <v>1005760.409</v>
          </cell>
          <cell r="J100">
            <v>603454.77099999972</v>
          </cell>
        </row>
        <row r="101">
          <cell r="G101">
            <v>3017282</v>
          </cell>
        </row>
        <row r="106">
          <cell r="F106">
            <v>258166</v>
          </cell>
          <cell r="G106">
            <v>276606</v>
          </cell>
          <cell r="H106">
            <v>1161744</v>
          </cell>
          <cell r="I106">
            <v>92201.945500000016</v>
          </cell>
          <cell r="J106">
            <v>55320.964500000104</v>
          </cell>
        </row>
        <row r="110">
          <cell r="F110">
            <v>29321</v>
          </cell>
          <cell r="G110">
            <v>31415</v>
          </cell>
          <cell r="H110">
            <v>131943</v>
          </cell>
          <cell r="I110">
            <v>10471.695</v>
          </cell>
          <cell r="J110">
            <v>6283.2049999999945</v>
          </cell>
        </row>
        <row r="115">
          <cell r="F115">
            <v>0</v>
          </cell>
          <cell r="H115">
            <v>1073510.53</v>
          </cell>
          <cell r="J115">
            <v>0</v>
          </cell>
        </row>
        <row r="121">
          <cell r="F121">
            <v>81130</v>
          </cell>
          <cell r="G121">
            <v>86925</v>
          </cell>
          <cell r="H121">
            <v>365085</v>
          </cell>
          <cell r="I121">
            <v>28975</v>
          </cell>
          <cell r="J121">
            <v>17385</v>
          </cell>
        </row>
        <row r="129">
          <cell r="F129">
            <v>102917</v>
          </cell>
          <cell r="G129">
            <v>110268</v>
          </cell>
          <cell r="H129">
            <v>463125</v>
          </cell>
          <cell r="I129">
            <v>36755.968500000003</v>
          </cell>
          <cell r="J129">
            <v>22053.401499999993</v>
          </cell>
        </row>
        <row r="135">
          <cell r="F135">
            <v>1729353</v>
          </cell>
          <cell r="G135">
            <v>1852878</v>
          </cell>
          <cell r="H135">
            <v>7782090</v>
          </cell>
          <cell r="I135">
            <v>617626</v>
          </cell>
          <cell r="J135">
            <v>370576.16999999993</v>
          </cell>
        </row>
        <row r="142">
          <cell r="F142">
            <v>32667</v>
          </cell>
          <cell r="G142">
            <v>35000</v>
          </cell>
          <cell r="H142">
            <v>147002</v>
          </cell>
          <cell r="I142">
            <v>11667</v>
          </cell>
          <cell r="J142">
            <v>7000.5999999999767</v>
          </cell>
        </row>
        <row r="148">
          <cell r="F148">
            <v>1330</v>
          </cell>
          <cell r="G148">
            <v>1425</v>
          </cell>
          <cell r="H148">
            <v>5985</v>
          </cell>
          <cell r="I148">
            <v>475</v>
          </cell>
          <cell r="J148">
            <v>284.67000000000007</v>
          </cell>
        </row>
        <row r="149">
          <cell r="F149">
            <v>45302</v>
          </cell>
          <cell r="G149">
            <v>48537</v>
          </cell>
          <cell r="H149">
            <v>203857</v>
          </cell>
          <cell r="I149">
            <v>16179</v>
          </cell>
          <cell r="J149">
            <v>9707.7299999999814</v>
          </cell>
        </row>
        <row r="150">
          <cell r="F150">
            <v>9402</v>
          </cell>
          <cell r="G150">
            <v>10074</v>
          </cell>
          <cell r="H150">
            <v>42311</v>
          </cell>
          <cell r="I150">
            <v>3358</v>
          </cell>
          <cell r="J150">
            <v>2014.9700000000012</v>
          </cell>
        </row>
        <row r="151">
          <cell r="F151">
            <v>7728</v>
          </cell>
          <cell r="G151">
            <v>8280</v>
          </cell>
          <cell r="H151">
            <v>34776</v>
          </cell>
          <cell r="I151">
            <v>2760</v>
          </cell>
          <cell r="J151">
            <v>1656.5200000000041</v>
          </cell>
        </row>
        <row r="152">
          <cell r="F152">
            <v>3048</v>
          </cell>
          <cell r="G152">
            <v>3266</v>
          </cell>
          <cell r="H152">
            <v>13716</v>
          </cell>
          <cell r="I152">
            <v>1089</v>
          </cell>
          <cell r="J152">
            <v>652</v>
          </cell>
        </row>
        <row r="157">
          <cell r="F157">
            <v>1919</v>
          </cell>
          <cell r="G157">
            <v>2056</v>
          </cell>
          <cell r="H157">
            <v>8637</v>
          </cell>
          <cell r="I157">
            <v>685.4430000000001</v>
          </cell>
          <cell r="J157">
            <v>411.41700000000048</v>
          </cell>
        </row>
        <row r="160">
          <cell r="H160">
            <v>1699268.26</v>
          </cell>
        </row>
        <row r="162">
          <cell r="H162">
            <v>3999399.71</v>
          </cell>
        </row>
        <row r="163">
          <cell r="F163">
            <v>2733</v>
          </cell>
          <cell r="G163">
            <v>2928</v>
          </cell>
          <cell r="H163">
            <v>12298</v>
          </cell>
          <cell r="I163">
            <v>976</v>
          </cell>
          <cell r="J163">
            <v>585</v>
          </cell>
        </row>
        <row r="168">
          <cell r="E168">
            <v>0</v>
          </cell>
        </row>
        <row r="169">
          <cell r="F169">
            <v>0</v>
          </cell>
        </row>
        <row r="170">
          <cell r="E170">
            <v>1095419.6000000001</v>
          </cell>
        </row>
        <row r="171">
          <cell r="F171">
            <v>28133451.129999999</v>
          </cell>
        </row>
        <row r="174">
          <cell r="F174">
            <v>291710</v>
          </cell>
        </row>
        <row r="177">
          <cell r="F177">
            <v>1234928</v>
          </cell>
          <cell r="G177">
            <v>1323137</v>
          </cell>
          <cell r="H177">
            <v>5557174</v>
          </cell>
          <cell r="I177">
            <v>441045.55900000001</v>
          </cell>
          <cell r="J177">
            <v>264626.62099999969</v>
          </cell>
        </row>
        <row r="191">
          <cell r="F191">
            <v>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5">
          <cell r="F195">
            <v>169276</v>
          </cell>
          <cell r="G195">
            <v>181367</v>
          </cell>
          <cell r="H195">
            <v>761742</v>
          </cell>
          <cell r="I195">
            <v>60455.702000000005</v>
          </cell>
          <cell r="J195">
            <v>36273.338000000032</v>
          </cell>
        </row>
        <row r="200">
          <cell r="F200">
            <v>7454</v>
          </cell>
          <cell r="G200">
            <v>7987</v>
          </cell>
          <cell r="H200">
            <v>33544</v>
          </cell>
          <cell r="I200">
            <v>2662.2000000000003</v>
          </cell>
          <cell r="J200">
            <v>1596.7999999999997</v>
          </cell>
        </row>
        <row r="204">
          <cell r="F204">
            <v>248392</v>
          </cell>
          <cell r="G204">
            <v>266134</v>
          </cell>
          <cell r="H204">
            <v>1117762</v>
          </cell>
          <cell r="I204">
            <v>88711.282500000016</v>
          </cell>
          <cell r="J204">
            <v>53226.367500000124</v>
          </cell>
        </row>
        <row r="211">
          <cell r="F211">
            <v>26310</v>
          </cell>
          <cell r="G211">
            <v>28190</v>
          </cell>
          <cell r="H211">
            <v>118395</v>
          </cell>
          <cell r="I211">
            <v>9396.4775000000009</v>
          </cell>
          <cell r="J211">
            <v>5638.0725000000166</v>
          </cell>
        </row>
        <row r="216">
          <cell r="F216">
            <v>171085</v>
          </cell>
          <cell r="G216">
            <v>183305</v>
          </cell>
          <cell r="H216">
            <v>769881</v>
          </cell>
          <cell r="I216">
            <v>61101.663500000002</v>
          </cell>
          <cell r="J216">
            <v>36660.606500000016</v>
          </cell>
        </row>
        <row r="227">
          <cell r="E227">
            <v>44762572</v>
          </cell>
        </row>
        <row r="229">
          <cell r="E229">
            <v>112000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E231">
            <v>0</v>
          </cell>
        </row>
        <row r="245">
          <cell r="E245">
            <v>3525302</v>
          </cell>
        </row>
        <row r="246">
          <cell r="E246">
            <v>2295545</v>
          </cell>
        </row>
        <row r="247">
          <cell r="E247">
            <v>2377529.4700000007</v>
          </cell>
        </row>
        <row r="263">
          <cell r="E263">
            <v>1499717147.99</v>
          </cell>
        </row>
        <row r="267">
          <cell r="E267">
            <v>1754381113.9899998</v>
          </cell>
        </row>
        <row r="268">
          <cell r="E268">
            <v>0</v>
          </cell>
        </row>
        <row r="285">
          <cell r="E285">
            <v>45496198.960000001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F39F-D0AA-4591-99E5-9A35DC317DBB}">
  <dimension ref="A1:H55"/>
  <sheetViews>
    <sheetView topLeftCell="A22" zoomScaleNormal="100" workbookViewId="0">
      <selection activeCell="H22" sqref="H22"/>
    </sheetView>
  </sheetViews>
  <sheetFormatPr baseColWidth="10" defaultColWidth="11.42578125" defaultRowHeight="15" x14ac:dyDescent="0.25"/>
  <cols>
    <col min="8" max="8" width="12.28515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E091-44CD-4360-8C1E-78BB7C7FD762}">
  <dimension ref="A1:J81"/>
  <sheetViews>
    <sheetView topLeftCell="A9" zoomScaleNormal="100" workbookViewId="0">
      <selection activeCell="L21" sqref="L21"/>
    </sheetView>
  </sheetViews>
  <sheetFormatPr baseColWidth="10" defaultRowHeight="15" x14ac:dyDescent="0.25"/>
  <cols>
    <col min="1" max="1" width="1.5703125" style="2" customWidth="1"/>
    <col min="2" max="2" width="6.28515625" style="2" customWidth="1"/>
    <col min="3" max="3" width="7.7109375" style="2" customWidth="1"/>
    <col min="4" max="4" width="6.7109375" style="2" customWidth="1"/>
    <col min="5" max="5" width="8" style="2" bestFit="1" customWidth="1"/>
    <col min="6" max="6" width="7.5703125" style="2" bestFit="1" customWidth="1"/>
    <col min="7" max="7" width="42.140625" style="2" customWidth="1"/>
    <col min="8" max="8" width="9.140625" style="2" customWidth="1"/>
    <col min="9" max="9" width="22.42578125" style="2" bestFit="1" customWidth="1"/>
    <col min="10" max="10" width="4.85546875" style="2" customWidth="1"/>
  </cols>
  <sheetData>
    <row r="1" spans="2:10" ht="15.75" thickBot="1" x14ac:dyDescent="0.3"/>
    <row r="2" spans="2:10" x14ac:dyDescent="0.25">
      <c r="B2" s="427"/>
      <c r="C2" s="428"/>
      <c r="D2" s="428"/>
      <c r="E2" s="428"/>
      <c r="F2" s="428"/>
      <c r="G2" s="428"/>
      <c r="H2" s="428"/>
      <c r="I2" s="428"/>
      <c r="J2" s="3">
        <v>1</v>
      </c>
    </row>
    <row r="3" spans="2:10" ht="18" x14ac:dyDescent="0.25">
      <c r="B3" s="429" t="s">
        <v>0</v>
      </c>
      <c r="C3" s="430"/>
      <c r="D3" s="430"/>
      <c r="E3" s="430"/>
      <c r="F3" s="430"/>
      <c r="G3" s="430"/>
      <c r="H3" s="430"/>
      <c r="I3" s="430"/>
      <c r="J3" s="4"/>
    </row>
    <row r="4" spans="2:10" ht="15.75" x14ac:dyDescent="0.3">
      <c r="B4" s="5"/>
      <c r="H4" s="431" t="s">
        <v>1</v>
      </c>
      <c r="I4" s="431"/>
      <c r="J4" s="4"/>
    </row>
    <row r="5" spans="2:10" x14ac:dyDescent="0.25">
      <c r="B5" s="5"/>
      <c r="J5" s="4"/>
    </row>
    <row r="6" spans="2:10" ht="15.75" x14ac:dyDescent="0.25">
      <c r="B6" s="6" t="s">
        <v>2</v>
      </c>
      <c r="C6" s="7"/>
      <c r="D6" s="7"/>
      <c r="H6" s="7" t="s">
        <v>3</v>
      </c>
      <c r="I6" s="8"/>
      <c r="J6" s="4"/>
    </row>
    <row r="7" spans="2:10" ht="15.75" x14ac:dyDescent="0.25">
      <c r="B7" s="6" t="s">
        <v>4</v>
      </c>
      <c r="C7" s="7"/>
      <c r="D7" s="7"/>
      <c r="H7" s="7" t="s">
        <v>5</v>
      </c>
      <c r="I7" s="8"/>
      <c r="J7" s="4"/>
    </row>
    <row r="8" spans="2:10" x14ac:dyDescent="0.25">
      <c r="B8" s="6" t="s">
        <v>6</v>
      </c>
      <c r="C8" s="7"/>
      <c r="D8" s="7"/>
      <c r="H8" s="7" t="s">
        <v>7</v>
      </c>
      <c r="I8" s="8"/>
      <c r="J8" s="4"/>
    </row>
    <row r="9" spans="2:10" ht="15.75" thickBot="1" x14ac:dyDescent="0.3">
      <c r="B9" s="9" t="s">
        <v>8</v>
      </c>
      <c r="C9" s="10"/>
      <c r="D9" s="10"/>
      <c r="E9" s="10"/>
      <c r="F9" s="10"/>
      <c r="G9" s="10"/>
      <c r="H9" s="10" t="s">
        <v>9</v>
      </c>
      <c r="I9" s="10"/>
      <c r="J9" s="11"/>
    </row>
    <row r="10" spans="2:10" ht="15.75" thickBot="1" x14ac:dyDescent="0.3">
      <c r="H10" s="12"/>
    </row>
    <row r="11" spans="2:10" x14ac:dyDescent="0.25">
      <c r="B11" s="432" t="s">
        <v>10</v>
      </c>
      <c r="C11" s="433"/>
      <c r="D11" s="433"/>
      <c r="E11" s="433"/>
      <c r="F11" s="434"/>
      <c r="G11" s="13"/>
      <c r="H11" s="14"/>
      <c r="I11" s="13" t="s">
        <v>10</v>
      </c>
      <c r="J11" s="15"/>
    </row>
    <row r="12" spans="2:10" x14ac:dyDescent="0.25">
      <c r="B12" s="435" t="s">
        <v>11</v>
      </c>
      <c r="C12" s="424"/>
      <c r="D12" s="424"/>
      <c r="E12" s="424"/>
      <c r="F12" s="436"/>
      <c r="G12" s="17"/>
      <c r="H12" s="19"/>
      <c r="I12" s="17"/>
      <c r="J12" s="4"/>
    </row>
    <row r="13" spans="2:10" x14ac:dyDescent="0.25">
      <c r="B13" s="16"/>
      <c r="C13" s="17"/>
      <c r="D13" s="17"/>
      <c r="E13" s="17"/>
      <c r="F13" s="18"/>
      <c r="G13" s="17" t="s">
        <v>12</v>
      </c>
      <c r="H13" s="19" t="s">
        <v>13</v>
      </c>
      <c r="I13" s="17" t="s">
        <v>14</v>
      </c>
      <c r="J13" s="4"/>
    </row>
    <row r="14" spans="2:10" x14ac:dyDescent="0.25">
      <c r="B14" s="437" t="s">
        <v>15</v>
      </c>
      <c r="C14" s="438"/>
      <c r="D14" s="438"/>
      <c r="E14" s="438"/>
      <c r="F14" s="439"/>
      <c r="G14" s="7"/>
      <c r="H14" s="19" t="s">
        <v>10</v>
      </c>
      <c r="I14" s="17" t="s">
        <v>16</v>
      </c>
      <c r="J14" s="4"/>
    </row>
    <row r="15" spans="2:10" ht="15.75" thickBot="1" x14ac:dyDescent="0.3">
      <c r="B15" s="20" t="s">
        <v>17</v>
      </c>
      <c r="C15" s="21" t="s">
        <v>18</v>
      </c>
      <c r="D15" s="22" t="s">
        <v>19</v>
      </c>
      <c r="E15" s="23" t="s">
        <v>20</v>
      </c>
      <c r="F15" s="22" t="s">
        <v>21</v>
      </c>
      <c r="G15" s="24" t="s">
        <v>22</v>
      </c>
      <c r="H15" s="25" t="s">
        <v>23</v>
      </c>
      <c r="I15" s="26" t="s">
        <v>24</v>
      </c>
      <c r="J15" s="27"/>
    </row>
    <row r="16" spans="2:10" x14ac:dyDescent="0.25">
      <c r="B16" s="28">
        <v>4</v>
      </c>
      <c r="C16" s="29"/>
      <c r="E16" s="30">
        <v>41</v>
      </c>
      <c r="F16" s="2">
        <v>412</v>
      </c>
      <c r="G16" s="31" t="s">
        <v>25</v>
      </c>
      <c r="H16" s="30">
        <v>9992</v>
      </c>
      <c r="I16" s="32"/>
      <c r="J16" s="33"/>
    </row>
    <row r="17" spans="2:10" x14ac:dyDescent="0.25">
      <c r="B17" s="28"/>
      <c r="C17" s="29"/>
      <c r="E17" s="30"/>
      <c r="G17" s="31"/>
      <c r="H17" s="30"/>
      <c r="I17" s="32"/>
      <c r="J17" s="33"/>
    </row>
    <row r="18" spans="2:10" x14ac:dyDescent="0.25">
      <c r="B18" s="34">
        <v>1</v>
      </c>
      <c r="C18" s="35">
        <v>4</v>
      </c>
      <c r="D18" s="36">
        <v>1</v>
      </c>
      <c r="E18" s="37">
        <v>2</v>
      </c>
      <c r="F18" s="36"/>
      <c r="G18" s="38" t="s">
        <v>26</v>
      </c>
      <c r="H18" s="39" t="s">
        <v>27</v>
      </c>
      <c r="I18" s="40">
        <f>+I19</f>
        <v>19230943</v>
      </c>
      <c r="J18" s="41"/>
    </row>
    <row r="19" spans="2:10" x14ac:dyDescent="0.25">
      <c r="B19" s="34"/>
      <c r="C19" s="35"/>
      <c r="D19" s="36"/>
      <c r="E19" s="37"/>
      <c r="F19" s="42" t="s">
        <v>28</v>
      </c>
      <c r="G19" s="38" t="s">
        <v>29</v>
      </c>
      <c r="H19" s="37"/>
      <c r="I19" s="43">
        <f>ROUND([1]Calculo!E18,0)</f>
        <v>19230943</v>
      </c>
      <c r="J19" s="44"/>
    </row>
    <row r="20" spans="2:10" x14ac:dyDescent="0.25">
      <c r="B20" s="34"/>
      <c r="C20" s="35"/>
      <c r="D20" s="36"/>
      <c r="E20" s="37"/>
      <c r="F20" s="42"/>
      <c r="G20" s="38"/>
      <c r="H20" s="37"/>
      <c r="I20" s="45"/>
      <c r="J20" s="44"/>
    </row>
    <row r="21" spans="2:10" x14ac:dyDescent="0.25">
      <c r="B21" s="34">
        <v>3</v>
      </c>
      <c r="C21" s="35">
        <v>4</v>
      </c>
      <c r="D21" s="36">
        <v>1</v>
      </c>
      <c r="E21" s="37">
        <v>2</v>
      </c>
      <c r="F21" s="42"/>
      <c r="G21" s="46" t="s">
        <v>30</v>
      </c>
      <c r="H21" s="39" t="s">
        <v>27</v>
      </c>
      <c r="I21" s="47">
        <f>+I22</f>
        <v>2000000000</v>
      </c>
      <c r="J21" s="44"/>
    </row>
    <row r="22" spans="2:10" x14ac:dyDescent="0.25">
      <c r="B22" s="34"/>
      <c r="C22" s="35"/>
      <c r="D22" s="36"/>
      <c r="E22" s="37"/>
      <c r="F22" s="42" t="s">
        <v>28</v>
      </c>
      <c r="G22" s="46" t="s">
        <v>30</v>
      </c>
      <c r="H22" s="37"/>
      <c r="I22" s="45">
        <f>[1]Calculo!E21</f>
        <v>2000000000</v>
      </c>
      <c r="J22" s="44"/>
    </row>
    <row r="23" spans="2:10" hidden="1" x14ac:dyDescent="0.25">
      <c r="B23" s="34"/>
      <c r="C23" s="35"/>
      <c r="D23" s="36"/>
      <c r="E23" s="37"/>
      <c r="F23" s="42"/>
      <c r="G23" s="46"/>
      <c r="H23" s="37"/>
      <c r="I23" s="45"/>
      <c r="J23" s="44"/>
    </row>
    <row r="24" spans="2:10" hidden="1" x14ac:dyDescent="0.25">
      <c r="B24" s="34">
        <v>3</v>
      </c>
      <c r="C24" s="35">
        <v>4</v>
      </c>
      <c r="D24" s="36">
        <v>1</v>
      </c>
      <c r="E24" s="37">
        <v>2</v>
      </c>
      <c r="F24" s="42"/>
      <c r="G24" s="46" t="s">
        <v>30</v>
      </c>
      <c r="H24" s="37">
        <v>6025</v>
      </c>
      <c r="I24" s="47">
        <f>I25</f>
        <v>0</v>
      </c>
      <c r="J24" s="44"/>
    </row>
    <row r="25" spans="2:10" hidden="1" x14ac:dyDescent="0.25">
      <c r="B25" s="34"/>
      <c r="C25" s="35"/>
      <c r="D25" s="36"/>
      <c r="E25" s="37"/>
      <c r="F25" s="42" t="s">
        <v>28</v>
      </c>
      <c r="G25" s="46" t="s">
        <v>30</v>
      </c>
      <c r="H25" s="37"/>
      <c r="I25" s="45">
        <f>[1]Calculo!E22</f>
        <v>0</v>
      </c>
      <c r="J25" s="44"/>
    </row>
    <row r="26" spans="2:10" hidden="1" x14ac:dyDescent="0.25">
      <c r="B26" s="34">
        <v>3</v>
      </c>
      <c r="C26" s="35">
        <v>1</v>
      </c>
      <c r="D26" s="36">
        <v>1</v>
      </c>
      <c r="E26" s="37">
        <v>1</v>
      </c>
      <c r="F26" s="42"/>
      <c r="G26" s="46"/>
      <c r="H26" s="37"/>
      <c r="I26" s="45"/>
      <c r="J26" s="44"/>
    </row>
    <row r="27" spans="2:10" hidden="1" x14ac:dyDescent="0.25">
      <c r="B27" s="34"/>
      <c r="C27" s="35"/>
      <c r="D27" s="36"/>
      <c r="E27" s="37"/>
      <c r="F27" s="42" t="s">
        <v>31</v>
      </c>
      <c r="G27" s="38" t="s">
        <v>32</v>
      </c>
      <c r="H27" s="37">
        <v>6025</v>
      </c>
      <c r="I27" s="47">
        <f>ROUND([1]Calculo!E23,0)</f>
        <v>0</v>
      </c>
      <c r="J27" s="44"/>
    </row>
    <row r="28" spans="2:10" x14ac:dyDescent="0.25">
      <c r="B28" s="34">
        <v>1</v>
      </c>
      <c r="C28" s="35">
        <v>6</v>
      </c>
      <c r="D28" s="36">
        <v>1</v>
      </c>
      <c r="E28" s="37">
        <v>2</v>
      </c>
      <c r="F28" s="42"/>
      <c r="G28" s="38" t="s">
        <v>33</v>
      </c>
      <c r="H28" s="37"/>
      <c r="I28" s="47">
        <f>ROUND([1]Calculo!E25,0)</f>
        <v>289944668</v>
      </c>
      <c r="J28" s="4"/>
    </row>
    <row r="29" spans="2:10" x14ac:dyDescent="0.25">
      <c r="B29" s="48"/>
      <c r="C29" s="49"/>
      <c r="D29" s="50"/>
      <c r="E29" s="51"/>
      <c r="F29" s="52" t="s">
        <v>34</v>
      </c>
      <c r="G29" s="53" t="s">
        <v>35</v>
      </c>
      <c r="H29" s="37">
        <v>9998</v>
      </c>
      <c r="I29" s="45">
        <f>ROUND([1]Calculo!E27,0)</f>
        <v>138576276</v>
      </c>
      <c r="J29" s="4"/>
    </row>
    <row r="30" spans="2:10" x14ac:dyDescent="0.25">
      <c r="B30" s="34"/>
      <c r="C30" s="35"/>
      <c r="D30" s="36"/>
      <c r="E30" s="37"/>
      <c r="F30" s="42"/>
      <c r="G30" s="38" t="s">
        <v>36</v>
      </c>
      <c r="H30" s="37"/>
      <c r="I30" s="45"/>
      <c r="J30" s="4"/>
    </row>
    <row r="31" spans="2:10" x14ac:dyDescent="0.25">
      <c r="B31" s="34"/>
      <c r="C31" s="35"/>
      <c r="D31" s="36"/>
      <c r="E31" s="37"/>
      <c r="F31" s="42" t="s">
        <v>37</v>
      </c>
      <c r="G31" s="38" t="s">
        <v>35</v>
      </c>
      <c r="H31" s="37">
        <v>9998</v>
      </c>
      <c r="I31" s="45">
        <f>ROUND([1]Calculo!E29,0)</f>
        <v>151368391</v>
      </c>
      <c r="J31" s="44"/>
    </row>
    <row r="32" spans="2:10" x14ac:dyDescent="0.25">
      <c r="B32" s="34"/>
      <c r="C32" s="35"/>
      <c r="D32" s="36"/>
      <c r="E32" s="37"/>
      <c r="F32" s="36"/>
      <c r="G32" s="38"/>
      <c r="H32" s="37"/>
      <c r="I32" s="45"/>
      <c r="J32" s="4"/>
    </row>
    <row r="33" spans="1:10" x14ac:dyDescent="0.25">
      <c r="B33" s="34">
        <v>1</v>
      </c>
      <c r="C33" s="35">
        <v>6</v>
      </c>
      <c r="D33" s="36">
        <v>4</v>
      </c>
      <c r="E33" s="37">
        <v>1</v>
      </c>
      <c r="F33" s="36"/>
      <c r="G33" s="38" t="s">
        <v>38</v>
      </c>
      <c r="H33" s="37">
        <v>9998</v>
      </c>
      <c r="I33" s="47">
        <f>+I34</f>
        <v>11619614</v>
      </c>
      <c r="J33" s="33"/>
    </row>
    <row r="34" spans="1:10" x14ac:dyDescent="0.25">
      <c r="B34" s="34"/>
      <c r="C34" s="35"/>
      <c r="D34" s="36"/>
      <c r="E34" s="37"/>
      <c r="F34" s="54">
        <v>99</v>
      </c>
      <c r="G34" s="38" t="s">
        <v>39</v>
      </c>
      <c r="H34" s="37"/>
      <c r="I34" s="45">
        <f>ROUND([1]Calculo!E37,0)</f>
        <v>11619614</v>
      </c>
      <c r="J34" s="4"/>
    </row>
    <row r="35" spans="1:10" x14ac:dyDescent="0.25">
      <c r="B35" s="34"/>
      <c r="C35" s="35"/>
      <c r="D35" s="36"/>
      <c r="E35" s="37"/>
      <c r="F35" s="36"/>
      <c r="G35" s="38"/>
      <c r="H35" s="37"/>
      <c r="I35" s="45"/>
      <c r="J35" s="4"/>
    </row>
    <row r="36" spans="1:10" x14ac:dyDescent="0.25">
      <c r="B36" s="34">
        <v>3</v>
      </c>
      <c r="C36" s="35">
        <v>1</v>
      </c>
      <c r="D36" s="36">
        <v>1</v>
      </c>
      <c r="E36" s="37">
        <v>5</v>
      </c>
      <c r="F36" s="36"/>
      <c r="G36" s="38" t="s">
        <v>40</v>
      </c>
      <c r="H36" s="37">
        <v>9998</v>
      </c>
      <c r="I36" s="47">
        <f>+I37</f>
        <v>1418132230</v>
      </c>
      <c r="J36" s="55"/>
    </row>
    <row r="37" spans="1:10" x14ac:dyDescent="0.25">
      <c r="B37" s="34"/>
      <c r="C37" s="35"/>
      <c r="D37" s="36"/>
      <c r="E37" s="37"/>
      <c r="F37" s="36" t="s">
        <v>28</v>
      </c>
      <c r="G37" s="38" t="s">
        <v>41</v>
      </c>
      <c r="H37" s="37"/>
      <c r="I37" s="45">
        <f>ROUND([1]Calculo!E41,0)</f>
        <v>1418132230</v>
      </c>
      <c r="J37" s="4"/>
    </row>
    <row r="38" spans="1:10" hidden="1" x14ac:dyDescent="0.25">
      <c r="B38" s="34"/>
      <c r="C38" s="35"/>
      <c r="D38" s="36"/>
      <c r="E38" s="37"/>
      <c r="F38" s="36"/>
      <c r="G38" s="38"/>
      <c r="H38" s="37"/>
      <c r="I38" s="45"/>
      <c r="J38" s="4"/>
    </row>
    <row r="39" spans="1:10" hidden="1" x14ac:dyDescent="0.25">
      <c r="B39" s="34">
        <v>3</v>
      </c>
      <c r="C39" s="35">
        <v>1</v>
      </c>
      <c r="D39" s="36">
        <v>1</v>
      </c>
      <c r="E39" s="37">
        <v>1</v>
      </c>
      <c r="F39" s="36"/>
      <c r="G39" s="38" t="s">
        <v>42</v>
      </c>
      <c r="H39" s="37">
        <v>9998</v>
      </c>
      <c r="I39" s="47">
        <f>I40</f>
        <v>0</v>
      </c>
      <c r="J39" s="4"/>
    </row>
    <row r="40" spans="1:10" hidden="1" x14ac:dyDescent="0.25">
      <c r="B40" s="34"/>
      <c r="C40" s="35"/>
      <c r="D40" s="36"/>
      <c r="E40" s="37"/>
      <c r="F40" s="36" t="s">
        <v>28</v>
      </c>
      <c r="G40" s="38" t="s">
        <v>43</v>
      </c>
      <c r="H40" s="37"/>
      <c r="I40" s="45">
        <f>ROUND([1]Calculo!E44,0)</f>
        <v>0</v>
      </c>
      <c r="J40" s="4"/>
    </row>
    <row r="41" spans="1:10" hidden="1" x14ac:dyDescent="0.25">
      <c r="B41" s="34"/>
      <c r="C41" s="35"/>
      <c r="D41" s="36"/>
      <c r="E41" s="37"/>
      <c r="F41" s="54"/>
      <c r="G41" s="38"/>
      <c r="H41" s="37"/>
      <c r="I41" s="45"/>
      <c r="J41" s="4"/>
    </row>
    <row r="42" spans="1:10" x14ac:dyDescent="0.25">
      <c r="B42" s="34">
        <v>3</v>
      </c>
      <c r="C42" s="35">
        <v>2</v>
      </c>
      <c r="D42" s="36">
        <v>1</v>
      </c>
      <c r="E42" s="37">
        <v>1</v>
      </c>
      <c r="F42" s="54"/>
      <c r="G42" s="38" t="s">
        <v>44</v>
      </c>
      <c r="H42" s="37">
        <v>9998</v>
      </c>
      <c r="I42" s="47">
        <f>+I43</f>
        <v>453971930</v>
      </c>
      <c r="J42" s="4"/>
    </row>
    <row r="43" spans="1:10" x14ac:dyDescent="0.25">
      <c r="B43" s="34"/>
      <c r="C43" s="35"/>
      <c r="D43" s="36"/>
      <c r="E43" s="37"/>
      <c r="F43" s="36" t="s">
        <v>28</v>
      </c>
      <c r="G43" s="38" t="s">
        <v>45</v>
      </c>
      <c r="H43" s="37"/>
      <c r="I43" s="45">
        <f>ROUND([1]Calculo!E46,0)</f>
        <v>453971930</v>
      </c>
      <c r="J43" s="4"/>
    </row>
    <row r="44" spans="1:10" x14ac:dyDescent="0.25">
      <c r="A44" s="56"/>
      <c r="B44" s="57"/>
      <c r="C44" s="58"/>
      <c r="D44" s="56"/>
      <c r="E44" s="59"/>
      <c r="F44" s="56"/>
      <c r="G44" s="60"/>
      <c r="H44" s="59"/>
      <c r="I44" s="45"/>
      <c r="J44" s="61"/>
    </row>
    <row r="45" spans="1:10" x14ac:dyDescent="0.25">
      <c r="B45" s="28"/>
      <c r="C45" s="29"/>
      <c r="E45" s="30"/>
      <c r="G45" s="31"/>
      <c r="H45" s="30"/>
      <c r="I45" s="62"/>
      <c r="J45" s="4"/>
    </row>
    <row r="46" spans="1:10" x14ac:dyDescent="0.25">
      <c r="B46" s="28"/>
      <c r="C46" s="29"/>
      <c r="E46" s="30"/>
      <c r="G46" s="31"/>
      <c r="H46" s="30"/>
      <c r="I46" s="63"/>
      <c r="J46" s="4"/>
    </row>
    <row r="47" spans="1:10" x14ac:dyDescent="0.25">
      <c r="B47" s="28"/>
      <c r="C47" s="29"/>
      <c r="E47" s="30"/>
      <c r="G47" s="31"/>
      <c r="H47" s="30"/>
      <c r="I47" s="63"/>
      <c r="J47" s="4"/>
    </row>
    <row r="48" spans="1:10" x14ac:dyDescent="0.25">
      <c r="B48" s="28"/>
      <c r="C48" s="29"/>
      <c r="E48" s="30"/>
      <c r="G48" s="31"/>
      <c r="H48" s="30"/>
      <c r="I48" s="63"/>
      <c r="J48" s="4"/>
    </row>
    <row r="49" spans="2:10" x14ac:dyDescent="0.25">
      <c r="B49" s="28"/>
      <c r="C49" s="29"/>
      <c r="E49" s="30"/>
      <c r="G49" s="31"/>
      <c r="H49" s="30"/>
      <c r="I49" s="63"/>
      <c r="J49" s="4"/>
    </row>
    <row r="50" spans="2:10" x14ac:dyDescent="0.25">
      <c r="B50" s="28"/>
      <c r="C50" s="29"/>
      <c r="E50" s="30"/>
      <c r="G50" s="31"/>
      <c r="H50" s="30"/>
      <c r="I50" s="63"/>
      <c r="J50" s="4"/>
    </row>
    <row r="51" spans="2:10" x14ac:dyDescent="0.25">
      <c r="B51" s="28"/>
      <c r="C51" s="29"/>
      <c r="E51" s="30"/>
      <c r="G51" s="31"/>
      <c r="H51" s="30"/>
      <c r="I51" s="63"/>
      <c r="J51" s="4"/>
    </row>
    <row r="52" spans="2:10" ht="15.75" thickBot="1" x14ac:dyDescent="0.3">
      <c r="B52" s="64"/>
      <c r="C52" s="65"/>
      <c r="D52" s="66"/>
      <c r="E52" s="67"/>
      <c r="F52" s="66"/>
      <c r="G52" s="68"/>
      <c r="H52" s="67"/>
      <c r="I52" s="69"/>
      <c r="J52" s="70"/>
    </row>
    <row r="53" spans="2:10" ht="15.75" thickBot="1" x14ac:dyDescent="0.3">
      <c r="B53" s="71"/>
      <c r="C53" s="72"/>
      <c r="D53" s="72"/>
      <c r="E53" s="72"/>
      <c r="F53" s="73"/>
      <c r="G53" s="73" t="s">
        <v>46</v>
      </c>
      <c r="H53" s="73"/>
      <c r="I53" s="74">
        <f>I18+I21+I24+I27+I28+I33+I36+I39+I42</f>
        <v>4192899385</v>
      </c>
      <c r="J53" s="75"/>
    </row>
    <row r="54" spans="2:10" ht="15.75" thickTop="1" x14ac:dyDescent="0.25">
      <c r="I54" s="76"/>
      <c r="J54" s="77"/>
    </row>
    <row r="55" spans="2:10" x14ac:dyDescent="0.25">
      <c r="I55" s="78"/>
      <c r="J55" s="77"/>
    </row>
    <row r="57" spans="2:10" x14ac:dyDescent="0.25">
      <c r="J57" s="77"/>
    </row>
    <row r="58" spans="2:10" x14ac:dyDescent="0.25">
      <c r="J58" s="77"/>
    </row>
    <row r="59" spans="2:10" x14ac:dyDescent="0.25">
      <c r="J59" s="77"/>
    </row>
    <row r="60" spans="2:10" x14ac:dyDescent="0.25">
      <c r="I60" s="76"/>
      <c r="J60" s="77"/>
    </row>
    <row r="61" spans="2:10" x14ac:dyDescent="0.25">
      <c r="I61" s="76"/>
      <c r="J61" s="77"/>
    </row>
    <row r="62" spans="2:10" x14ac:dyDescent="0.25">
      <c r="I62" s="76"/>
      <c r="J62" s="77"/>
    </row>
    <row r="63" spans="2:10" x14ac:dyDescent="0.25">
      <c r="I63" s="76"/>
      <c r="J63" s="77"/>
    </row>
    <row r="64" spans="2:10" x14ac:dyDescent="0.25">
      <c r="B64" s="79"/>
      <c r="C64" s="79"/>
      <c r="D64" s="79"/>
      <c r="E64" s="79"/>
      <c r="F64" s="79"/>
      <c r="G64" s="79"/>
      <c r="H64" s="79"/>
      <c r="I64" s="63"/>
    </row>
    <row r="65" spans="1:10" x14ac:dyDescent="0.25">
      <c r="B65" s="424" t="s">
        <v>47</v>
      </c>
      <c r="C65" s="424"/>
      <c r="D65" s="424"/>
      <c r="E65" s="424"/>
      <c r="F65" s="424"/>
      <c r="G65" s="424" t="s">
        <v>48</v>
      </c>
      <c r="H65" s="424"/>
      <c r="I65" s="424"/>
      <c r="J65" s="424"/>
    </row>
    <row r="66" spans="1:10" x14ac:dyDescent="0.25">
      <c r="B66" s="423" t="s">
        <v>49</v>
      </c>
      <c r="C66" s="423"/>
      <c r="D66" s="423"/>
      <c r="E66" s="423"/>
      <c r="F66" s="423"/>
      <c r="G66" s="425" t="s">
        <v>50</v>
      </c>
      <c r="H66" s="425"/>
      <c r="I66" s="425"/>
      <c r="J66" s="425"/>
    </row>
    <row r="67" spans="1:10" x14ac:dyDescent="0.25">
      <c r="B67" s="425" t="s">
        <v>51</v>
      </c>
      <c r="C67" s="425"/>
      <c r="D67" s="425"/>
      <c r="E67" s="425"/>
      <c r="F67" s="425"/>
      <c r="G67" s="426" t="s">
        <v>52</v>
      </c>
      <c r="H67" s="426"/>
      <c r="I67" s="426"/>
      <c r="J67" s="426"/>
    </row>
    <row r="68" spans="1:10" x14ac:dyDescent="0.25">
      <c r="A68" s="79"/>
      <c r="B68" s="422"/>
      <c r="C68" s="422"/>
      <c r="D68" s="422"/>
      <c r="E68" s="422"/>
      <c r="F68" s="422"/>
      <c r="G68" s="422"/>
      <c r="H68" s="422"/>
      <c r="I68" s="422"/>
      <c r="J68" s="79"/>
    </row>
    <row r="69" spans="1:10" x14ac:dyDescent="0.25">
      <c r="A69" s="79"/>
      <c r="B69" s="79"/>
      <c r="C69" s="79"/>
      <c r="D69" s="423"/>
      <c r="E69" s="423"/>
      <c r="F69" s="423"/>
      <c r="G69" s="423"/>
      <c r="H69" s="423"/>
      <c r="I69" s="79"/>
      <c r="J69" s="79"/>
    </row>
    <row r="70" spans="1:10" x14ac:dyDescent="0.25">
      <c r="A70" s="79"/>
      <c r="B70" s="423"/>
      <c r="C70" s="423"/>
      <c r="D70" s="423"/>
      <c r="E70" s="423"/>
      <c r="F70" s="423"/>
      <c r="G70" s="79"/>
      <c r="H70" s="79"/>
      <c r="I70" s="79"/>
      <c r="J70" s="79"/>
    </row>
    <row r="71" spans="1:10" x14ac:dyDescent="0.25">
      <c r="I71" s="63"/>
    </row>
    <row r="72" spans="1:10" x14ac:dyDescent="0.25">
      <c r="I72" s="63"/>
    </row>
    <row r="73" spans="1:10" x14ac:dyDescent="0.25">
      <c r="I73" s="63"/>
    </row>
    <row r="74" spans="1:10" x14ac:dyDescent="0.25">
      <c r="I74" s="63"/>
    </row>
    <row r="75" spans="1:10" x14ac:dyDescent="0.25">
      <c r="I75" s="63"/>
    </row>
    <row r="76" spans="1:10" x14ac:dyDescent="0.25">
      <c r="I76" s="63"/>
    </row>
    <row r="77" spans="1:10" x14ac:dyDescent="0.25">
      <c r="I77" s="63"/>
    </row>
    <row r="79" spans="1:10" x14ac:dyDescent="0.25">
      <c r="E79" s="80"/>
      <c r="F79" s="80"/>
    </row>
    <row r="80" spans="1:10" x14ac:dyDescent="0.25">
      <c r="F80" s="80"/>
    </row>
    <row r="81" spans="6:6" x14ac:dyDescent="0.25">
      <c r="F81" s="80"/>
    </row>
  </sheetData>
  <mergeCells count="16">
    <mergeCell ref="B14:F14"/>
    <mergeCell ref="B2:I2"/>
    <mergeCell ref="B3:I3"/>
    <mergeCell ref="H4:I4"/>
    <mergeCell ref="B11:F11"/>
    <mergeCell ref="B12:F12"/>
    <mergeCell ref="B68:F68"/>
    <mergeCell ref="G68:I68"/>
    <mergeCell ref="D69:H69"/>
    <mergeCell ref="B70:F70"/>
    <mergeCell ref="B65:F65"/>
    <mergeCell ref="G65:J65"/>
    <mergeCell ref="B66:F66"/>
    <mergeCell ref="G66:J66"/>
    <mergeCell ref="B67:F67"/>
    <mergeCell ref="G67:J67"/>
  </mergeCells>
  <conditionalFormatting sqref="I51">
    <cfRule type="containsText" dxfId="0" priority="1" operator="containsText" text="FALSO">
      <formula>NOT(ISERROR(SEARCH("FALSO",I51)))</formula>
    </cfRule>
  </conditionalFormatting>
  <pageMargins left="0.7" right="0.7" top="0.75" bottom="0.75" header="0.3" footer="0.3"/>
  <pageSetup scale="73" orientation="portrait" r:id="rId1"/>
  <rowBreaks count="1" manualBreakCount="1">
    <brk id="69" max="16383" man="1"/>
  </rowBreaks>
  <ignoredErrors>
    <ignoredError sqref="H18:H21 G15 B14 F19:F4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F55E-611B-424F-B96C-910EBA16D561}">
  <dimension ref="A1:O139"/>
  <sheetViews>
    <sheetView topLeftCell="A15" zoomScaleNormal="100" workbookViewId="0">
      <selection activeCell="D15" sqref="D15"/>
    </sheetView>
  </sheetViews>
  <sheetFormatPr baseColWidth="10" defaultRowHeight="15" x14ac:dyDescent="0.25"/>
  <cols>
    <col min="1" max="1" width="12" style="81" customWidth="1"/>
    <col min="2" max="2" width="5.28515625" style="8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7.7109375" style="81" customWidth="1"/>
    <col min="13" max="13" width="12.5703125" style="81" customWidth="1"/>
    <col min="14" max="14" width="20.42578125" style="81" customWidth="1"/>
    <col min="15" max="15" width="14.5703125" style="81" customWidth="1"/>
  </cols>
  <sheetData>
    <row r="1" spans="1:15" ht="15.75" thickBot="1" x14ac:dyDescent="0.3"/>
    <row r="2" spans="1:15" x14ac:dyDescent="0.25">
      <c r="A2" s="456" t="s">
        <v>53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8"/>
    </row>
    <row r="3" spans="1:15" x14ac:dyDescent="0.25">
      <c r="A3" s="459" t="s">
        <v>54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1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">
        <v>3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NOVIEMBRE</v>
      </c>
      <c r="M8" s="87" t="s">
        <v>7</v>
      </c>
      <c r="O8" s="85"/>
    </row>
    <row r="9" spans="1:15" ht="15.75" thickBot="1" x14ac:dyDescent="0.3">
      <c r="A9" s="88" t="str">
        <f>+[1]Hoja1!B9</f>
        <v>AÑO : 2025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67" t="s">
        <v>58</v>
      </c>
      <c r="B11" s="468"/>
      <c r="C11" s="468"/>
      <c r="D11" s="468"/>
      <c r="E11" s="468"/>
      <c r="F11" s="468"/>
      <c r="G11" s="468"/>
      <c r="H11" s="468"/>
      <c r="I11" s="468"/>
      <c r="J11" s="469"/>
      <c r="K11" s="91"/>
      <c r="L11" s="91"/>
      <c r="M11" s="470" t="s">
        <v>59</v>
      </c>
      <c r="N11" s="463"/>
      <c r="O11" s="471"/>
    </row>
    <row r="12" spans="1:15" x14ac:dyDescent="0.25">
      <c r="A12" s="442" t="s">
        <v>15</v>
      </c>
      <c r="B12" s="443"/>
      <c r="C12" s="443"/>
      <c r="D12" s="443"/>
      <c r="E12" s="443"/>
      <c r="F12" s="443"/>
      <c r="G12" s="444"/>
      <c r="H12" s="470" t="s">
        <v>60</v>
      </c>
      <c r="I12" s="463"/>
      <c r="J12" s="463"/>
      <c r="K12" s="463"/>
      <c r="L12" s="472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3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4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ROUND(N16+N26+N33+N30,0)</f>
        <v>17013841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ROUND(N17+N20+N23+N24,0)</f>
        <v>13850059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ROUND(N18+N19,0)</f>
        <v>10463933</v>
      </c>
      <c r="O17" s="127"/>
    </row>
    <row r="18" spans="1:15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ROUND([1]Hoja1!I19*0.14,0)</f>
        <v>2692332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ROUND([1]Calculo!F52-N18,0)</f>
        <v>7771601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ROUND(N21+N22,0)</f>
        <v>90175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[1]Calculo!$F$55</f>
        <v>90175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[1]Calculo!F56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[1]Calculo!$F$61</f>
        <v>3139193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156758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[1]Calculo!$F$64</f>
        <v>156758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2163662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26">
        <f>+N28+N29</f>
        <v>2163662</v>
      </c>
      <c r="O27" s="131"/>
    </row>
    <row r="28" spans="1:15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31</v>
      </c>
      <c r="L28" s="81" t="s">
        <v>90</v>
      </c>
      <c r="M28" s="129"/>
      <c r="N28" s="130">
        <f>ROUND([1]Calculo!$F$72,0)</f>
        <v>1911520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[1]Calculo!$F$73</f>
        <v>252142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257847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257847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[1]Calculo!$F$77</f>
        <v>257847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742273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[1]Calculo!$F$85</f>
        <v>742273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+N36+N42+N44+N46+N48+N51+N54+N62</f>
        <v>35476294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695060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[1]Calculo!$F$92</f>
        <v>266485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81" t="s">
        <v>101</v>
      </c>
      <c r="M38" s="129"/>
      <c r="N38" s="126">
        <f>+N39</f>
        <v>410177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[1]Calculo!$F$96</f>
        <v>410177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[1]Calculo!$F$97</f>
        <v>10885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[1]Calculo!$F$98</f>
        <v>7513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2816129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[1]Calculo!$F$100</f>
        <v>2816129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258166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[1]Calculo!$F$106</f>
        <v>258166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29321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[1]Calculo!$F$110</f>
        <v>29321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81130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[1]Calculo!F115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[1]Calculo!$F$121</f>
        <v>81130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1832270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[1]Calculo!$F$129</f>
        <v>102917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[1]Calculo!$F$135</f>
        <v>1729353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117</v>
      </c>
      <c r="M54" s="118"/>
      <c r="N54" s="455">
        <f>+N56+N58</f>
        <v>101396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32"/>
      <c r="J55" s="133"/>
      <c r="K55" s="116"/>
      <c r="L55" s="134" t="s">
        <v>118</v>
      </c>
      <c r="M55" s="118"/>
      <c r="N55" s="455"/>
      <c r="O55" s="127"/>
    </row>
    <row r="56" spans="1:15" x14ac:dyDescent="0.25">
      <c r="A56" s="121"/>
      <c r="B56" s="122"/>
      <c r="C56" s="123"/>
      <c r="D56" s="124"/>
      <c r="E56" s="123"/>
      <c r="G56" s="123"/>
      <c r="I56" s="125"/>
      <c r="J56" s="133">
        <v>1</v>
      </c>
      <c r="K56" s="128"/>
      <c r="L56" s="81" t="s">
        <v>119</v>
      </c>
      <c r="M56" s="129"/>
      <c r="N56" s="126">
        <f>+N57</f>
        <v>32667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23"/>
      <c r="K57" s="128" t="s">
        <v>34</v>
      </c>
      <c r="L57" s="81" t="s">
        <v>120</v>
      </c>
      <c r="M57" s="129"/>
      <c r="N57" s="130">
        <f>[1]Calculo!$F$142</f>
        <v>32667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33">
        <v>2</v>
      </c>
      <c r="K58" s="128"/>
      <c r="L58" s="81" t="s">
        <v>121</v>
      </c>
      <c r="M58" s="129"/>
      <c r="N58" s="126">
        <f>+N59+N60+N61</f>
        <v>68729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28</v>
      </c>
      <c r="L59" s="81" t="s">
        <v>122</v>
      </c>
      <c r="M59" s="129"/>
      <c r="N59" s="135">
        <f>[1]Calculo!$F$148+[1]Calculo!$F$149</f>
        <v>46632</v>
      </c>
      <c r="O59" s="131"/>
    </row>
    <row r="60" spans="1:15" x14ac:dyDescent="0.25">
      <c r="A60" s="121"/>
      <c r="B60" s="122"/>
      <c r="C60" s="123"/>
      <c r="D60" s="124"/>
      <c r="E60" s="123"/>
      <c r="G60" s="123"/>
      <c r="I60" s="125"/>
      <c r="J60" s="123"/>
      <c r="K60" s="128" t="s">
        <v>123</v>
      </c>
      <c r="L60" s="81" t="s">
        <v>124</v>
      </c>
      <c r="M60" s="129"/>
      <c r="N60" s="135">
        <f>[1]Calculo!$F$150+[1]Calculo!$F$151+[1]Calculo!$F$152</f>
        <v>20178</v>
      </c>
      <c r="O60" s="131"/>
    </row>
    <row r="61" spans="1:15" x14ac:dyDescent="0.25">
      <c r="A61" s="121"/>
      <c r="B61" s="122"/>
      <c r="C61" s="123"/>
      <c r="D61" s="124"/>
      <c r="E61" s="123"/>
      <c r="G61" s="123"/>
      <c r="I61" s="125"/>
      <c r="J61" s="123">
        <v>3</v>
      </c>
      <c r="K61" s="128" t="s">
        <v>28</v>
      </c>
      <c r="L61" s="81" t="s">
        <v>118</v>
      </c>
      <c r="M61" s="129"/>
      <c r="N61" s="135">
        <f>[1]Calculo!$F$157</f>
        <v>1919</v>
      </c>
      <c r="O61" s="131"/>
    </row>
    <row r="62" spans="1:15" x14ac:dyDescent="0.25">
      <c r="A62" s="121"/>
      <c r="B62" s="122"/>
      <c r="C62" s="123"/>
      <c r="D62" s="124"/>
      <c r="E62" s="123"/>
      <c r="G62" s="123"/>
      <c r="H62" s="117">
        <v>2</v>
      </c>
      <c r="I62" s="132">
        <v>8</v>
      </c>
      <c r="J62" s="133"/>
      <c r="K62" s="116"/>
      <c r="L62" s="117" t="s">
        <v>125</v>
      </c>
      <c r="M62" s="118"/>
      <c r="N62" s="136">
        <f>+N63+N64+N71+N69</f>
        <v>29662822</v>
      </c>
      <c r="O62" s="127"/>
    </row>
    <row r="63" spans="1:15" x14ac:dyDescent="0.25">
      <c r="A63" s="121"/>
      <c r="B63" s="122"/>
      <c r="C63" s="123"/>
      <c r="D63" s="124"/>
      <c r="E63" s="123"/>
      <c r="G63" s="123"/>
      <c r="I63" s="125"/>
      <c r="J63" s="123">
        <v>4</v>
      </c>
      <c r="K63" s="128"/>
      <c r="L63" s="81" t="s">
        <v>126</v>
      </c>
      <c r="M63" s="129"/>
      <c r="N63" s="135">
        <f>[1]Calculo!F163</f>
        <v>2733</v>
      </c>
      <c r="O63" s="131"/>
    </row>
    <row r="64" spans="1:15" x14ac:dyDescent="0.25">
      <c r="A64" s="121"/>
      <c r="B64" s="122"/>
      <c r="C64" s="123"/>
      <c r="D64" s="124"/>
      <c r="E64" s="123"/>
      <c r="G64" s="123"/>
      <c r="I64" s="125"/>
      <c r="J64" s="133">
        <v>7</v>
      </c>
      <c r="K64" s="128"/>
      <c r="L64" s="81" t="s">
        <v>127</v>
      </c>
      <c r="M64" s="129"/>
      <c r="N64" s="136">
        <f>N65+N66+N67+N68</f>
        <v>28133451</v>
      </c>
      <c r="O64" s="131"/>
    </row>
    <row r="65" spans="1:15" hidden="1" x14ac:dyDescent="0.25">
      <c r="A65" s="121"/>
      <c r="B65" s="122"/>
      <c r="C65" s="123"/>
      <c r="D65" s="124"/>
      <c r="E65" s="123"/>
      <c r="G65" s="123"/>
      <c r="I65" s="125"/>
      <c r="J65" s="133"/>
      <c r="K65" s="128" t="s">
        <v>31</v>
      </c>
      <c r="L65" s="81" t="s">
        <v>128</v>
      </c>
      <c r="M65" s="129"/>
      <c r="N65" s="135">
        <f>[1]Calculo!E168</f>
        <v>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129</v>
      </c>
      <c r="L66" s="81" t="s">
        <v>130</v>
      </c>
      <c r="M66" s="129"/>
      <c r="N66" s="135">
        <f>[1]Calculo!F170</f>
        <v>0</v>
      </c>
      <c r="O66" s="131"/>
    </row>
    <row r="67" spans="1:15" hidden="1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131</v>
      </c>
      <c r="L67" s="81" t="s">
        <v>132</v>
      </c>
      <c r="M67" s="129"/>
      <c r="N67" s="135">
        <f>[1]Calculo!F169</f>
        <v>0</v>
      </c>
      <c r="O67" s="131"/>
    </row>
    <row r="68" spans="1:15" x14ac:dyDescent="0.25">
      <c r="A68" s="121"/>
      <c r="B68" s="122"/>
      <c r="C68" s="123"/>
      <c r="D68" s="124"/>
      <c r="E68" s="123"/>
      <c r="G68" s="123"/>
      <c r="I68" s="125"/>
      <c r="J68" s="123"/>
      <c r="K68" s="128" t="s">
        <v>123</v>
      </c>
      <c r="L68" s="81" t="s">
        <v>133</v>
      </c>
      <c r="M68" s="129"/>
      <c r="N68" s="135">
        <f>ROUND([1]Calculo!$F$171,0)</f>
        <v>28133451</v>
      </c>
      <c r="O68" s="131"/>
    </row>
    <row r="69" spans="1:15" x14ac:dyDescent="0.25">
      <c r="A69" s="121"/>
      <c r="B69" s="122"/>
      <c r="C69" s="123"/>
      <c r="D69" s="124"/>
      <c r="E69" s="123"/>
      <c r="G69" s="123"/>
      <c r="I69" s="125"/>
      <c r="J69" s="133">
        <v>8</v>
      </c>
      <c r="K69" s="128"/>
      <c r="L69" s="81" t="s">
        <v>134</v>
      </c>
      <c r="M69" s="129"/>
      <c r="N69" s="136">
        <f>+N70</f>
        <v>291710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23"/>
      <c r="K70" s="128" t="s">
        <v>28</v>
      </c>
      <c r="L70" s="81" t="s">
        <v>135</v>
      </c>
      <c r="M70" s="129"/>
      <c r="N70" s="135">
        <f>[1]Calculo!$F$174</f>
        <v>291710</v>
      </c>
      <c r="O70" s="131"/>
    </row>
    <row r="71" spans="1:15" x14ac:dyDescent="0.25">
      <c r="A71" s="121"/>
      <c r="B71" s="122"/>
      <c r="C71" s="123"/>
      <c r="D71" s="124"/>
      <c r="E71" s="123"/>
      <c r="G71" s="123"/>
      <c r="I71" s="125"/>
      <c r="J71" s="133">
        <v>9</v>
      </c>
      <c r="K71" s="128"/>
      <c r="L71" s="81" t="s">
        <v>136</v>
      </c>
      <c r="M71" s="129"/>
      <c r="N71" s="136">
        <f>+N72</f>
        <v>1234928</v>
      </c>
      <c r="O71" s="131"/>
    </row>
    <row r="72" spans="1:15" ht="15.75" thickBot="1" x14ac:dyDescent="0.3">
      <c r="A72" s="137"/>
      <c r="B72" s="138"/>
      <c r="C72" s="139"/>
      <c r="D72" s="140"/>
      <c r="E72" s="139"/>
      <c r="F72" s="141"/>
      <c r="G72" s="139"/>
      <c r="H72" s="141"/>
      <c r="I72" s="142"/>
      <c r="J72" s="139"/>
      <c r="K72" s="143" t="s">
        <v>131</v>
      </c>
      <c r="L72" s="141" t="s">
        <v>137</v>
      </c>
      <c r="M72" s="144"/>
      <c r="N72" s="145">
        <f>[1]Calculo!$F$177+[1]Calculo!F230</f>
        <v>1234928</v>
      </c>
      <c r="O72" s="146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x14ac:dyDescent="0.2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x14ac:dyDescent="0.2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ht="15.75" thickBot="1" x14ac:dyDescent="0.3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x14ac:dyDescent="0.25">
      <c r="A84" s="456">
        <v>3</v>
      </c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8"/>
    </row>
    <row r="85" spans="1:15" x14ac:dyDescent="0.25">
      <c r="A85" s="459" t="s">
        <v>54</v>
      </c>
      <c r="B85" s="460"/>
      <c r="C85" s="460"/>
      <c r="D85" s="460"/>
      <c r="E85" s="460"/>
      <c r="F85" s="460"/>
      <c r="G85" s="460"/>
      <c r="H85" s="460"/>
      <c r="I85" s="460"/>
      <c r="J85" s="460"/>
      <c r="K85" s="460"/>
      <c r="L85" s="460"/>
      <c r="M85" s="460"/>
      <c r="N85" s="460"/>
      <c r="O85" s="461"/>
    </row>
    <row r="86" spans="1:15" ht="18.75" x14ac:dyDescent="0.4">
      <c r="A86" s="83"/>
      <c r="M86" s="84" t="s">
        <v>138</v>
      </c>
      <c r="O86" s="85"/>
    </row>
    <row r="87" spans="1:15" x14ac:dyDescent="0.25">
      <c r="A87" s="83"/>
      <c r="O87" s="148"/>
    </row>
    <row r="88" spans="1:15" x14ac:dyDescent="0.25">
      <c r="A88" s="86" t="s">
        <v>56</v>
      </c>
      <c r="M88" s="87" t="s">
        <v>3</v>
      </c>
      <c r="O88" s="85"/>
    </row>
    <row r="89" spans="1:15" x14ac:dyDescent="0.25">
      <c r="A89" s="86" t="s">
        <v>57</v>
      </c>
      <c r="M89" s="87" t="s">
        <v>5</v>
      </c>
      <c r="O89" s="85"/>
    </row>
    <row r="90" spans="1:15" x14ac:dyDescent="0.25">
      <c r="A90" s="86" t="str">
        <f>+A8</f>
        <v>MES: NOVIEMBRE</v>
      </c>
      <c r="M90" s="87" t="s">
        <v>7</v>
      </c>
      <c r="O90" s="85"/>
    </row>
    <row r="91" spans="1:15" ht="15.75" thickBot="1" x14ac:dyDescent="0.3">
      <c r="A91" s="88" t="str">
        <f>+A9</f>
        <v>AÑO : 2025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 t="s">
        <v>9</v>
      </c>
      <c r="N91" s="89"/>
      <c r="O91" s="90"/>
    </row>
    <row r="92" spans="1:15" ht="15.75" thickBot="1" x14ac:dyDescent="0.3">
      <c r="A92" s="149"/>
      <c r="O92" s="149"/>
    </row>
    <row r="93" spans="1:15" ht="15.75" thickBot="1" x14ac:dyDescent="0.3">
      <c r="A93" s="462" t="s">
        <v>58</v>
      </c>
      <c r="B93" s="463"/>
      <c r="C93" s="463"/>
      <c r="D93" s="463"/>
      <c r="E93" s="463"/>
      <c r="F93" s="463"/>
      <c r="G93" s="463"/>
      <c r="H93" s="463"/>
      <c r="I93" s="463"/>
      <c r="J93" s="463"/>
      <c r="K93" s="91"/>
      <c r="L93" s="91"/>
      <c r="M93" s="464" t="s">
        <v>59</v>
      </c>
      <c r="N93" s="465"/>
      <c r="O93" s="466"/>
    </row>
    <row r="94" spans="1:15" x14ac:dyDescent="0.25">
      <c r="A94" s="442" t="s">
        <v>15</v>
      </c>
      <c r="B94" s="443"/>
      <c r="C94" s="443"/>
      <c r="D94" s="443"/>
      <c r="E94" s="443"/>
      <c r="F94" s="443"/>
      <c r="G94" s="444"/>
      <c r="H94" s="445" t="s">
        <v>60</v>
      </c>
      <c r="I94" s="446"/>
      <c r="J94" s="446"/>
      <c r="K94" s="446"/>
      <c r="L94" s="447"/>
      <c r="M94" s="150" t="s">
        <v>61</v>
      </c>
      <c r="N94" s="151" t="s">
        <v>62</v>
      </c>
      <c r="O94" s="152" t="s">
        <v>63</v>
      </c>
    </row>
    <row r="95" spans="1:15" x14ac:dyDescent="0.25">
      <c r="A95" s="153"/>
      <c r="B95" s="96" t="s">
        <v>64</v>
      </c>
      <c r="C95" s="154"/>
      <c r="D95" s="96"/>
      <c r="E95" s="154"/>
      <c r="F95" s="96"/>
      <c r="G95" s="154"/>
      <c r="H95" s="96"/>
      <c r="I95" s="96"/>
      <c r="J95" s="96"/>
      <c r="K95" s="96"/>
      <c r="L95" s="448"/>
      <c r="M95" s="100"/>
      <c r="N95" s="101"/>
      <c r="O95" s="102"/>
    </row>
    <row r="96" spans="1:15" ht="15.75" thickBot="1" x14ac:dyDescent="0.3">
      <c r="A96" s="155" t="s">
        <v>65</v>
      </c>
      <c r="B96" s="156" t="s">
        <v>65</v>
      </c>
      <c r="C96" s="157" t="s">
        <v>66</v>
      </c>
      <c r="D96" s="156" t="s">
        <v>67</v>
      </c>
      <c r="E96" s="157" t="s">
        <v>68</v>
      </c>
      <c r="F96" s="156" t="s">
        <v>69</v>
      </c>
      <c r="G96" s="157" t="s">
        <v>139</v>
      </c>
      <c r="H96" s="156" t="s">
        <v>71</v>
      </c>
      <c r="I96" s="156" t="s">
        <v>72</v>
      </c>
      <c r="J96" s="156" t="s">
        <v>73</v>
      </c>
      <c r="K96" s="156" t="s">
        <v>74</v>
      </c>
      <c r="L96" s="449"/>
      <c r="M96" s="159" t="s">
        <v>22</v>
      </c>
      <c r="N96" s="160" t="s">
        <v>23</v>
      </c>
      <c r="O96" s="161" t="s">
        <v>24</v>
      </c>
    </row>
    <row r="97" spans="1:15" x14ac:dyDescent="0.25">
      <c r="A97" s="109" t="s">
        <v>28</v>
      </c>
      <c r="B97" s="110" t="s">
        <v>76</v>
      </c>
      <c r="C97" s="111"/>
      <c r="D97" s="112" t="s">
        <v>28</v>
      </c>
      <c r="E97" s="111"/>
      <c r="F97" s="114" t="s">
        <v>77</v>
      </c>
      <c r="G97" s="111">
        <v>9998</v>
      </c>
      <c r="H97" s="114">
        <v>3</v>
      </c>
      <c r="I97" s="111"/>
      <c r="J97" s="162"/>
      <c r="K97" s="162"/>
      <c r="L97" s="111" t="s">
        <v>140</v>
      </c>
      <c r="M97" s="119"/>
      <c r="N97" s="163">
        <f>+N98+N100+N104+N107+N102</f>
        <v>622517</v>
      </c>
      <c r="O97" s="120"/>
    </row>
    <row r="98" spans="1:15" hidden="1" x14ac:dyDescent="0.25">
      <c r="A98" s="121"/>
      <c r="B98" s="122"/>
      <c r="C98" s="123"/>
      <c r="D98" s="124"/>
      <c r="E98" s="123"/>
      <c r="G98" s="123"/>
      <c r="I98" s="133">
        <v>32</v>
      </c>
      <c r="J98" s="164"/>
      <c r="K98" s="164"/>
      <c r="L98" s="133" t="s">
        <v>141</v>
      </c>
      <c r="M98" s="135"/>
      <c r="N98" s="118">
        <f>+N99</f>
        <v>0</v>
      </c>
      <c r="O98" s="131"/>
    </row>
    <row r="99" spans="1:15" hidden="1" x14ac:dyDescent="0.25">
      <c r="A99" s="121"/>
      <c r="B99" s="122"/>
      <c r="C99" s="123"/>
      <c r="D99" s="124"/>
      <c r="E99" s="123"/>
      <c r="G99" s="123"/>
      <c r="I99" s="123"/>
      <c r="J99" s="164">
        <v>323</v>
      </c>
      <c r="K99" s="164"/>
      <c r="L99" s="123" t="s">
        <v>142</v>
      </c>
      <c r="M99" s="135"/>
      <c r="N99" s="129">
        <f>[1]Calculo!F191</f>
        <v>0</v>
      </c>
      <c r="O99" s="131"/>
    </row>
    <row r="100" spans="1:15" x14ac:dyDescent="0.25">
      <c r="A100" s="121"/>
      <c r="B100" s="122"/>
      <c r="C100" s="123"/>
      <c r="D100" s="124"/>
      <c r="E100" s="123"/>
      <c r="G100" s="123"/>
      <c r="I100" s="133">
        <v>3</v>
      </c>
      <c r="J100" s="165"/>
      <c r="K100" s="165"/>
      <c r="L100" s="133" t="s">
        <v>143</v>
      </c>
      <c r="M100" s="136"/>
      <c r="N100" s="118">
        <f>+N101</f>
        <v>169276</v>
      </c>
      <c r="O100" s="127"/>
    </row>
    <row r="101" spans="1:15" x14ac:dyDescent="0.25">
      <c r="A101" s="121"/>
      <c r="B101" s="122"/>
      <c r="C101" s="123"/>
      <c r="D101" s="124"/>
      <c r="E101" s="123"/>
      <c r="G101" s="123"/>
      <c r="I101" s="123"/>
      <c r="J101" s="164">
        <v>1</v>
      </c>
      <c r="K101" s="164"/>
      <c r="L101" s="123" t="s">
        <v>144</v>
      </c>
      <c r="M101" s="135"/>
      <c r="N101" s="129">
        <f>[1]Calculo!$F$195</f>
        <v>169276</v>
      </c>
      <c r="O101" s="131"/>
    </row>
    <row r="102" spans="1:15" x14ac:dyDescent="0.25">
      <c r="A102" s="121"/>
      <c r="B102" s="122"/>
      <c r="C102" s="123"/>
      <c r="D102" s="124"/>
      <c r="E102" s="123"/>
      <c r="G102" s="123"/>
      <c r="H102" s="117">
        <v>3</v>
      </c>
      <c r="I102" s="133">
        <v>5</v>
      </c>
      <c r="J102" s="164"/>
      <c r="K102" s="164"/>
      <c r="L102" s="133" t="s">
        <v>145</v>
      </c>
      <c r="M102" s="135"/>
      <c r="N102" s="118">
        <f>+N103</f>
        <v>7454</v>
      </c>
      <c r="O102" s="131"/>
    </row>
    <row r="103" spans="1:15" x14ac:dyDescent="0.25">
      <c r="A103" s="121"/>
      <c r="B103" s="122"/>
      <c r="C103" s="123"/>
      <c r="D103" s="124"/>
      <c r="E103" s="123"/>
      <c r="G103" s="123"/>
      <c r="I103" s="123"/>
      <c r="J103" s="164">
        <v>3</v>
      </c>
      <c r="K103" s="164"/>
      <c r="L103" s="123" t="s">
        <v>146</v>
      </c>
      <c r="M103" s="135"/>
      <c r="N103" s="129">
        <f>[1]Calculo!$F$200</f>
        <v>7454</v>
      </c>
      <c r="O103" s="131"/>
    </row>
    <row r="104" spans="1:15" x14ac:dyDescent="0.25">
      <c r="A104" s="121"/>
      <c r="B104" s="122"/>
      <c r="C104" s="123"/>
      <c r="D104" s="124"/>
      <c r="E104" s="123"/>
      <c r="G104" s="123"/>
      <c r="H104" s="117">
        <v>3</v>
      </c>
      <c r="I104" s="133">
        <v>7</v>
      </c>
      <c r="J104" s="165"/>
      <c r="K104" s="165"/>
      <c r="L104" s="133" t="s">
        <v>147</v>
      </c>
      <c r="M104" s="136"/>
      <c r="N104" s="118">
        <f>N105</f>
        <v>248392</v>
      </c>
      <c r="O104" s="127"/>
    </row>
    <row r="105" spans="1:15" x14ac:dyDescent="0.25">
      <c r="A105" s="121"/>
      <c r="B105" s="122"/>
      <c r="C105" s="123"/>
      <c r="D105" s="124"/>
      <c r="E105" s="123"/>
      <c r="G105" s="123"/>
      <c r="H105" s="117"/>
      <c r="I105" s="123"/>
      <c r="J105" s="164">
        <v>1</v>
      </c>
      <c r="K105" s="164"/>
      <c r="L105" s="123" t="s">
        <v>148</v>
      </c>
      <c r="M105" s="135"/>
      <c r="N105" s="118">
        <f>N106</f>
        <v>248392</v>
      </c>
      <c r="O105" s="131"/>
    </row>
    <row r="106" spans="1:15" x14ac:dyDescent="0.25">
      <c r="A106" s="121"/>
      <c r="B106" s="122"/>
      <c r="C106" s="123"/>
      <c r="D106" s="124"/>
      <c r="E106" s="123"/>
      <c r="G106" s="123"/>
      <c r="H106" s="117">
        <v>3</v>
      </c>
      <c r="I106" s="123">
        <v>7</v>
      </c>
      <c r="J106" s="164">
        <v>1</v>
      </c>
      <c r="K106" s="164">
        <v>1</v>
      </c>
      <c r="L106" s="123" t="s">
        <v>149</v>
      </c>
      <c r="M106" s="135"/>
      <c r="N106" s="129">
        <f>[1]Calculo!$F$204</f>
        <v>248392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9</v>
      </c>
      <c r="J107" s="164"/>
      <c r="K107" s="164"/>
      <c r="L107" s="133" t="s">
        <v>150</v>
      </c>
      <c r="M107" s="135"/>
      <c r="N107" s="118">
        <f>+N108+N109</f>
        <v>197395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1</v>
      </c>
      <c r="K108" s="164"/>
      <c r="L108" s="123" t="s">
        <v>151</v>
      </c>
      <c r="M108" s="135"/>
      <c r="N108" s="129">
        <f>[1]Calculo!$F$211</f>
        <v>26310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I109" s="123"/>
      <c r="J109" s="164">
        <v>9</v>
      </c>
      <c r="K109" s="164"/>
      <c r="L109" s="123" t="s">
        <v>152</v>
      </c>
      <c r="M109" s="135"/>
      <c r="N109" s="129">
        <f>[1]Calculo!$F$216</f>
        <v>171085</v>
      </c>
      <c r="O109" s="131"/>
    </row>
    <row r="110" spans="1:15" hidden="1" x14ac:dyDescent="0.25">
      <c r="A110" s="121"/>
      <c r="B110" s="122"/>
      <c r="C110" s="123"/>
      <c r="D110" s="124"/>
      <c r="E110" s="123"/>
      <c r="G110" s="123"/>
      <c r="H110" s="117">
        <v>4</v>
      </c>
      <c r="I110" s="133"/>
      <c r="J110" s="165"/>
      <c r="K110" s="165"/>
      <c r="L110" s="133"/>
      <c r="M110" s="136"/>
      <c r="N110" s="118"/>
      <c r="O110" s="131"/>
    </row>
    <row r="111" spans="1:15" hidden="1" x14ac:dyDescent="0.25">
      <c r="A111" s="121"/>
      <c r="B111" s="122"/>
      <c r="C111" s="123"/>
      <c r="D111" s="124"/>
      <c r="E111" s="123"/>
      <c r="G111" s="123"/>
      <c r="H111" s="117"/>
      <c r="I111" s="133">
        <v>42</v>
      </c>
      <c r="J111" s="165"/>
      <c r="K111" s="165"/>
      <c r="L111" s="133"/>
      <c r="M111" s="136"/>
      <c r="N111" s="118"/>
      <c r="O111" s="131"/>
    </row>
    <row r="112" spans="1:15" hidden="1" x14ac:dyDescent="0.25">
      <c r="A112" s="121"/>
      <c r="B112" s="122"/>
      <c r="C112" s="123"/>
      <c r="D112" s="124"/>
      <c r="E112" s="123"/>
      <c r="G112" s="123"/>
      <c r="I112" s="123"/>
      <c r="J112" s="164">
        <v>424</v>
      </c>
      <c r="K112" s="164"/>
      <c r="L112" s="123"/>
      <c r="M112" s="135"/>
      <c r="N112" s="129"/>
      <c r="O112" s="131"/>
    </row>
    <row r="113" spans="1:15" hidden="1" x14ac:dyDescent="0.25">
      <c r="A113" s="121"/>
      <c r="B113" s="122"/>
      <c r="C113" s="123"/>
      <c r="D113" s="124"/>
      <c r="E113" s="123"/>
      <c r="G113" s="123"/>
      <c r="I113" s="123"/>
      <c r="J113" s="164"/>
      <c r="K113" s="164"/>
      <c r="L113" s="123"/>
      <c r="M113" s="135"/>
      <c r="N113" s="129"/>
      <c r="O113" s="131"/>
    </row>
    <row r="114" spans="1:15" x14ac:dyDescent="0.25">
      <c r="A114" s="121"/>
      <c r="B114" s="122"/>
      <c r="C114" s="123"/>
      <c r="D114" s="124"/>
      <c r="E114" s="123"/>
      <c r="G114" s="123"/>
      <c r="I114" s="123"/>
      <c r="J114" s="164"/>
      <c r="K114" s="164"/>
      <c r="L114" s="123"/>
      <c r="M114" s="135"/>
      <c r="N114" s="129"/>
      <c r="O114" s="131"/>
    </row>
    <row r="115" spans="1:15" x14ac:dyDescent="0.25">
      <c r="A115" s="121"/>
      <c r="B115" s="122"/>
      <c r="C115" s="123"/>
      <c r="D115" s="124"/>
      <c r="E115" s="123"/>
      <c r="G115" s="123"/>
      <c r="I115" s="123"/>
      <c r="J115" s="164"/>
      <c r="K115" s="164"/>
      <c r="L115" s="123"/>
      <c r="M115" s="135"/>
      <c r="N115" s="129"/>
      <c r="O115" s="131"/>
    </row>
    <row r="116" spans="1:15" x14ac:dyDescent="0.25">
      <c r="A116" s="121"/>
      <c r="B116" s="122"/>
      <c r="C116" s="123"/>
      <c r="D116" s="124"/>
      <c r="E116" s="123"/>
      <c r="F116" s="123"/>
      <c r="G116" s="164"/>
      <c r="I116" s="123"/>
      <c r="J116" s="164"/>
      <c r="K116" s="164"/>
      <c r="L116" s="123"/>
      <c r="M116" s="135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164"/>
      <c r="I117" s="123"/>
      <c r="J117" s="164"/>
      <c r="K117" s="164"/>
      <c r="L117" s="123"/>
      <c r="M117" s="135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164"/>
      <c r="I118" s="123"/>
      <c r="J118" s="164"/>
      <c r="K118" s="164"/>
      <c r="L118" s="123"/>
      <c r="M118" s="135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164"/>
      <c r="I119" s="123"/>
      <c r="J119" s="123"/>
      <c r="K119" s="123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H120" s="125"/>
      <c r="I120" s="125"/>
      <c r="J120" s="123"/>
      <c r="K120" s="123"/>
      <c r="L120" s="123"/>
      <c r="M120" s="135"/>
      <c r="N120" s="129"/>
      <c r="O120" s="131"/>
    </row>
    <row r="121" spans="1:15" ht="15.75" thickBot="1" x14ac:dyDescent="0.3">
      <c r="A121" s="137"/>
      <c r="B121" s="138"/>
      <c r="C121" s="139"/>
      <c r="D121" s="140"/>
      <c r="E121" s="139"/>
      <c r="F121" s="139"/>
      <c r="G121" s="141"/>
      <c r="H121" s="142"/>
      <c r="I121" s="142"/>
      <c r="J121" s="139"/>
      <c r="K121" s="139"/>
      <c r="L121" s="139"/>
      <c r="M121" s="145"/>
      <c r="N121" s="144"/>
      <c r="O121" s="146"/>
    </row>
    <row r="122" spans="1:15" ht="15.75" thickBot="1" x14ac:dyDescent="0.3">
      <c r="A122" s="166"/>
      <c r="B122" s="167"/>
      <c r="C122" s="168"/>
      <c r="D122" s="169"/>
      <c r="E122" s="168"/>
      <c r="F122" s="168"/>
      <c r="G122" s="450" t="s">
        <v>153</v>
      </c>
      <c r="H122" s="450"/>
      <c r="I122" s="450"/>
      <c r="J122" s="451"/>
      <c r="K122" s="170"/>
      <c r="L122" s="170"/>
      <c r="M122" s="171"/>
      <c r="N122" s="172">
        <f>+N15+N35+N97+N110</f>
        <v>53112652</v>
      </c>
      <c r="O122" s="172">
        <f>+O15+O35+O97</f>
        <v>0</v>
      </c>
    </row>
    <row r="123" spans="1:15" ht="15.75" thickTop="1" x14ac:dyDescent="0.25">
      <c r="M123" s="173"/>
      <c r="N123" s="174"/>
      <c r="O123" s="174"/>
    </row>
    <row r="124" spans="1:15" x14ac:dyDescent="0.25">
      <c r="M124" s="173"/>
      <c r="N124" s="174"/>
      <c r="O124" s="174"/>
    </row>
    <row r="125" spans="1:15" x14ac:dyDescent="0.25">
      <c r="M125" s="173"/>
      <c r="N125" s="174"/>
      <c r="O125" s="174"/>
    </row>
    <row r="126" spans="1:15" x14ac:dyDescent="0.25">
      <c r="M126" s="173"/>
      <c r="N126" s="174"/>
      <c r="O126" s="174"/>
    </row>
    <row r="127" spans="1:15" x14ac:dyDescent="0.25">
      <c r="M127" s="173"/>
      <c r="N127" s="174"/>
      <c r="O127" s="174"/>
    </row>
    <row r="128" spans="1:15" x14ac:dyDescent="0.25">
      <c r="M128" s="173"/>
      <c r="N128" s="174"/>
      <c r="O128" s="174"/>
    </row>
    <row r="129" spans="1:15" x14ac:dyDescent="0.25">
      <c r="M129" s="173"/>
      <c r="N129" s="174"/>
      <c r="O129" s="174"/>
    </row>
    <row r="130" spans="1:15" x14ac:dyDescent="0.25">
      <c r="M130" s="173"/>
      <c r="N130" s="174"/>
      <c r="O130" s="174"/>
    </row>
    <row r="131" spans="1:15" x14ac:dyDescent="0.25">
      <c r="M131" s="173"/>
      <c r="N131" s="174"/>
      <c r="O131" s="174"/>
    </row>
    <row r="132" spans="1:15" x14ac:dyDescent="0.25">
      <c r="M132" s="173"/>
      <c r="N132" s="174"/>
      <c r="O132" s="174"/>
    </row>
    <row r="133" spans="1:15" x14ac:dyDescent="0.25">
      <c r="M133" s="173"/>
      <c r="N133" s="174"/>
      <c r="O133" s="174"/>
    </row>
    <row r="134" spans="1:15" x14ac:dyDescent="0.25">
      <c r="M134" s="173"/>
      <c r="N134" s="174"/>
      <c r="O134" s="174"/>
    </row>
    <row r="135" spans="1:15" x14ac:dyDescent="0.25">
      <c r="M135" s="173"/>
      <c r="N135" s="174"/>
      <c r="O135" s="174"/>
    </row>
    <row r="137" spans="1:15" x14ac:dyDescent="0.25">
      <c r="A137" s="452" t="str">
        <f>+[1]Hoja1!B65</f>
        <v>LIC.  MARICELA CHECO</v>
      </c>
      <c r="B137" s="452"/>
      <c r="C137" s="452"/>
      <c r="D137" s="452"/>
      <c r="E137" s="452"/>
      <c r="F137" s="452"/>
      <c r="G137" s="452"/>
      <c r="H137" s="452"/>
      <c r="I137" s="452"/>
      <c r="J137" s="452"/>
      <c r="K137" s="452"/>
      <c r="L137" s="452" t="str">
        <f>+[1]Hoja1!G65</f>
        <v xml:space="preserve">FERNANDO DURÁN </v>
      </c>
      <c r="M137" s="452"/>
      <c r="N137" s="452"/>
      <c r="O137" s="452"/>
    </row>
    <row r="138" spans="1:15" x14ac:dyDescent="0.25">
      <c r="A138" s="440" t="str">
        <f>+[1]Hoja1!B66</f>
        <v>Responsable del Registro</v>
      </c>
      <c r="B138" s="440"/>
      <c r="C138" s="440"/>
      <c r="D138" s="440"/>
      <c r="E138" s="440"/>
      <c r="F138" s="440"/>
      <c r="G138" s="440"/>
      <c r="H138" s="440"/>
      <c r="I138" s="440"/>
      <c r="J138" s="440"/>
      <c r="K138" s="440"/>
      <c r="L138" s="440" t="s">
        <v>154</v>
      </c>
      <c r="M138" s="440"/>
      <c r="N138" s="440"/>
      <c r="O138" s="440"/>
    </row>
    <row r="139" spans="1:15" x14ac:dyDescent="0.25">
      <c r="A139" s="441" t="str">
        <f>+[1]Hoja1!B67</f>
        <v xml:space="preserve">Contralor </v>
      </c>
      <c r="B139" s="441"/>
      <c r="C139" s="441"/>
      <c r="D139" s="441"/>
      <c r="E139" s="441"/>
      <c r="F139" s="441"/>
      <c r="G139" s="441"/>
      <c r="H139" s="441"/>
      <c r="I139" s="441"/>
      <c r="J139" s="441"/>
      <c r="K139" s="441"/>
      <c r="L139" s="440" t="str">
        <f>+[1]Hoja1!G67</f>
        <v>ADMINSTRADOR GENERAL</v>
      </c>
      <c r="M139" s="440"/>
      <c r="N139" s="440"/>
      <c r="O139" s="440"/>
    </row>
  </sheetData>
  <mergeCells count="22">
    <mergeCell ref="A2:O2"/>
    <mergeCell ref="A3:O3"/>
    <mergeCell ref="A11:J11"/>
    <mergeCell ref="M11:O11"/>
    <mergeCell ref="A12:G12"/>
    <mergeCell ref="H12:L12"/>
    <mergeCell ref="L13:L14"/>
    <mergeCell ref="N54:N55"/>
    <mergeCell ref="A84:O84"/>
    <mergeCell ref="A85:O85"/>
    <mergeCell ref="A93:J93"/>
    <mergeCell ref="M93:O93"/>
    <mergeCell ref="A138:K138"/>
    <mergeCell ref="L138:O138"/>
    <mergeCell ref="A139:K139"/>
    <mergeCell ref="L139:O139"/>
    <mergeCell ref="A94:G94"/>
    <mergeCell ref="H94:L94"/>
    <mergeCell ref="L95:L96"/>
    <mergeCell ref="G122:J122"/>
    <mergeCell ref="A137:K137"/>
    <mergeCell ref="L137:O137"/>
  </mergeCells>
  <pageMargins left="0.7" right="0.7" top="0.75" bottom="0.75" header="0.3" footer="0.3"/>
  <pageSetup scale="55" orientation="portrait" r:id="rId1"/>
  <rowBreaks count="1" manualBreakCount="1">
    <brk id="83" max="16383" man="1"/>
  </rowBreaks>
  <ignoredErrors>
    <ignoredError sqref="G18:K29 M14:O14 K57:K72 A12:G14 A15 M96:O96 B97:D97 D15" numberStoredAsText="1"/>
    <ignoredError sqref="N25:N45 N70 N99:N10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020D0-BD8E-49CB-977C-F58CE86D4580}">
  <dimension ref="A1:O145"/>
  <sheetViews>
    <sheetView topLeftCell="A10" zoomScaleNormal="100" workbookViewId="0">
      <selection activeCell="A49" sqref="A49:XFD49"/>
    </sheetView>
  </sheetViews>
  <sheetFormatPr baseColWidth="10" defaultRowHeight="15" x14ac:dyDescent="0.25"/>
  <cols>
    <col min="1" max="2" width="6.140625" style="176" bestFit="1" customWidth="1"/>
    <col min="3" max="3" width="6" style="176" bestFit="1" customWidth="1"/>
    <col min="4" max="4" width="9.85546875" style="176" bestFit="1" customWidth="1"/>
    <col min="5" max="5" width="8.7109375" style="176" bestFit="1" customWidth="1"/>
    <col min="6" max="6" width="6.28515625" style="176" bestFit="1" customWidth="1"/>
    <col min="7" max="7" width="6.7109375" style="176" customWidth="1"/>
    <col min="8" max="8" width="4.5703125" style="176" customWidth="1"/>
    <col min="9" max="9" width="7.5703125" style="176" bestFit="1" customWidth="1"/>
    <col min="10" max="10" width="7.7109375" style="176" bestFit="1" customWidth="1"/>
    <col min="11" max="11" width="4.42578125" style="176" bestFit="1" customWidth="1"/>
    <col min="12" max="12" width="30.7109375" style="176" customWidth="1"/>
    <col min="13" max="13" width="22" style="176" customWidth="1"/>
    <col min="14" max="14" width="15.28515625" style="176" customWidth="1"/>
    <col min="15" max="15" width="6.42578125" style="176" customWidth="1"/>
  </cols>
  <sheetData>
    <row r="1" spans="1:15" ht="15.75" thickBot="1" x14ac:dyDescent="0.3"/>
    <row r="2" spans="1:15" x14ac:dyDescent="0.25">
      <c r="A2" s="503" t="s">
        <v>155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5"/>
    </row>
    <row r="3" spans="1:15" x14ac:dyDescent="0.25">
      <c r="A3" s="506" t="s">
        <v>54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8"/>
    </row>
    <row r="4" spans="1:15" ht="15.75" x14ac:dyDescent="0.3">
      <c r="A4" s="177"/>
      <c r="M4" s="509" t="s">
        <v>156</v>
      </c>
      <c r="N4" s="509"/>
      <c r="O4" s="178"/>
    </row>
    <row r="5" spans="1:15" x14ac:dyDescent="0.25">
      <c r="A5" s="177"/>
      <c r="O5" s="178"/>
    </row>
    <row r="6" spans="1:15" x14ac:dyDescent="0.25">
      <c r="A6" s="484" t="s">
        <v>56</v>
      </c>
      <c r="B6" s="485"/>
      <c r="C6" s="485"/>
      <c r="D6" s="485"/>
      <c r="E6" s="485"/>
      <c r="F6" s="485"/>
      <c r="G6" s="485"/>
      <c r="H6" s="485"/>
      <c r="M6" s="87" t="s">
        <v>157</v>
      </c>
      <c r="O6" s="178"/>
    </row>
    <row r="7" spans="1:15" x14ac:dyDescent="0.25">
      <c r="A7" s="484" t="s">
        <v>57</v>
      </c>
      <c r="B7" s="485"/>
      <c r="C7" s="485"/>
      <c r="D7" s="485"/>
      <c r="E7" s="485"/>
      <c r="F7" s="485"/>
      <c r="G7" s="485"/>
      <c r="H7" s="485"/>
      <c r="M7" s="87" t="s">
        <v>5</v>
      </c>
      <c r="O7" s="178"/>
    </row>
    <row r="8" spans="1:15" x14ac:dyDescent="0.25">
      <c r="A8" s="484" t="str">
        <f>[1]Hoja1!$B$8</f>
        <v>MES: NOVIEMBRE</v>
      </c>
      <c r="B8" s="485"/>
      <c r="C8" s="485"/>
      <c r="D8" s="485"/>
      <c r="E8" s="485"/>
      <c r="F8" s="485"/>
      <c r="G8" s="485"/>
      <c r="H8" s="485"/>
      <c r="M8" s="87" t="s">
        <v>7</v>
      </c>
      <c r="O8" s="178"/>
    </row>
    <row r="9" spans="1:15" ht="15.75" thickBot="1" x14ac:dyDescent="0.3">
      <c r="A9" s="88" t="str">
        <f>[1]Hoja1!B9</f>
        <v>AÑO : 2025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x14ac:dyDescent="0.25">
      <c r="A11" s="491" t="s">
        <v>58</v>
      </c>
      <c r="B11" s="492"/>
      <c r="C11" s="492"/>
      <c r="D11" s="492"/>
      <c r="E11" s="492"/>
      <c r="F11" s="492"/>
      <c r="G11" s="492"/>
      <c r="H11" s="492"/>
      <c r="I11" s="492"/>
      <c r="J11" s="492"/>
      <c r="K11" s="179"/>
      <c r="L11" s="179"/>
      <c r="M11" s="493" t="s">
        <v>59</v>
      </c>
      <c r="N11" s="492"/>
      <c r="O11" s="494"/>
    </row>
    <row r="12" spans="1:15" x14ac:dyDescent="0.25">
      <c r="A12" s="495" t="s">
        <v>15</v>
      </c>
      <c r="B12" s="496"/>
      <c r="C12" s="496"/>
      <c r="D12" s="496"/>
      <c r="E12" s="496"/>
      <c r="F12" s="496"/>
      <c r="G12" s="497"/>
      <c r="H12" s="498" t="s">
        <v>60</v>
      </c>
      <c r="I12" s="499"/>
      <c r="J12" s="499"/>
      <c r="K12" s="499"/>
      <c r="L12" s="500"/>
      <c r="M12" s="180" t="s">
        <v>61</v>
      </c>
      <c r="N12" s="181" t="s">
        <v>62</v>
      </c>
      <c r="O12" s="182" t="s">
        <v>63</v>
      </c>
    </row>
    <row r="13" spans="1:15" x14ac:dyDescent="0.25">
      <c r="A13" s="153"/>
      <c r="B13" s="96" t="s">
        <v>64</v>
      </c>
      <c r="C13" s="154"/>
      <c r="D13" s="96"/>
      <c r="E13" s="154"/>
      <c r="F13" s="96"/>
      <c r="G13" s="154"/>
      <c r="H13" s="96"/>
      <c r="I13" s="96"/>
      <c r="J13" s="96"/>
      <c r="K13" s="96"/>
      <c r="L13" s="501"/>
      <c r="M13" s="183"/>
      <c r="N13" s="184"/>
      <c r="O13" s="185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139</v>
      </c>
      <c r="H14" s="104" t="s">
        <v>71</v>
      </c>
      <c r="I14" s="104" t="s">
        <v>72</v>
      </c>
      <c r="J14" s="104" t="s">
        <v>73</v>
      </c>
      <c r="K14" s="104" t="s">
        <v>74</v>
      </c>
      <c r="L14" s="502"/>
      <c r="M14" s="186" t="s">
        <v>22</v>
      </c>
      <c r="N14" s="186" t="s">
        <v>23</v>
      </c>
      <c r="O14" s="187" t="s">
        <v>24</v>
      </c>
    </row>
    <row r="15" spans="1:15" x14ac:dyDescent="0.25">
      <c r="A15" s="188" t="s">
        <v>28</v>
      </c>
      <c r="B15" s="189" t="s">
        <v>76</v>
      </c>
      <c r="C15" s="190"/>
      <c r="D15" s="191" t="s">
        <v>34</v>
      </c>
      <c r="E15" s="190"/>
      <c r="F15" s="192" t="s">
        <v>77</v>
      </c>
      <c r="G15" s="190"/>
      <c r="H15" s="192">
        <v>1</v>
      </c>
      <c r="I15" s="190">
        <v>1</v>
      </c>
      <c r="J15" s="193">
        <v>1</v>
      </c>
      <c r="K15" s="190"/>
      <c r="L15" s="194" t="s">
        <v>78</v>
      </c>
      <c r="M15" s="195"/>
      <c r="N15" s="196">
        <f>ROUND(N16+N33+N30+N26,0)</f>
        <v>16478955</v>
      </c>
      <c r="O15" s="197"/>
    </row>
    <row r="16" spans="1:15" x14ac:dyDescent="0.25">
      <c r="A16" s="198"/>
      <c r="B16" s="199"/>
      <c r="C16" s="200"/>
      <c r="D16" s="52"/>
      <c r="E16" s="200"/>
      <c r="G16" s="200"/>
      <c r="H16" s="176">
        <v>1</v>
      </c>
      <c r="I16" s="195">
        <v>1</v>
      </c>
      <c r="J16" s="194"/>
      <c r="K16" s="195"/>
      <c r="L16" s="194" t="s">
        <v>79</v>
      </c>
      <c r="M16" s="195"/>
      <c r="N16" s="201">
        <f>ROUND(N17+N20+N23+N24,0)</f>
        <v>15137246</v>
      </c>
      <c r="O16" s="202">
        <f>+O18+O19</f>
        <v>0</v>
      </c>
    </row>
    <row r="17" spans="1:15" x14ac:dyDescent="0.25">
      <c r="A17" s="198"/>
      <c r="B17" s="199"/>
      <c r="C17" s="200"/>
      <c r="D17" s="52"/>
      <c r="E17" s="200"/>
      <c r="G17" s="200"/>
      <c r="I17" s="195"/>
      <c r="J17" s="194">
        <v>1</v>
      </c>
      <c r="K17" s="195"/>
      <c r="L17" s="194" t="s">
        <v>158</v>
      </c>
      <c r="M17" s="195"/>
      <c r="N17" s="203">
        <f>ROUND(N18+N19,0)</f>
        <v>11211356</v>
      </c>
      <c r="O17" s="202"/>
    </row>
    <row r="18" spans="1:15" x14ac:dyDescent="0.25">
      <c r="A18" s="198"/>
      <c r="B18" s="199"/>
      <c r="C18" s="200"/>
      <c r="D18" s="52"/>
      <c r="E18" s="200"/>
      <c r="G18" s="204" t="s">
        <v>27</v>
      </c>
      <c r="I18" s="200"/>
      <c r="J18" s="205"/>
      <c r="K18" s="206" t="s">
        <v>28</v>
      </c>
      <c r="L18" s="205" t="s">
        <v>81</v>
      </c>
      <c r="M18" s="200"/>
      <c r="N18" s="207">
        <f>ROUND([1]Hoja1!I19*0.15,0)</f>
        <v>2884641</v>
      </c>
      <c r="O18" s="208"/>
    </row>
    <row r="19" spans="1:15" x14ac:dyDescent="0.25">
      <c r="A19" s="198"/>
      <c r="B19" s="199"/>
      <c r="C19" s="200"/>
      <c r="D19" s="52"/>
      <c r="E19" s="200"/>
      <c r="G19" s="200">
        <v>9998</v>
      </c>
      <c r="I19" s="200"/>
      <c r="J19" s="205"/>
      <c r="K19" s="206" t="s">
        <v>28</v>
      </c>
      <c r="L19" s="205" t="s">
        <v>81</v>
      </c>
      <c r="M19" s="200"/>
      <c r="N19" s="209">
        <f>ROUND([1]Calculo!$G$52-N18,0)</f>
        <v>8326715</v>
      </c>
      <c r="O19" s="208"/>
    </row>
    <row r="20" spans="1:15" x14ac:dyDescent="0.25">
      <c r="A20" s="198"/>
      <c r="B20" s="199"/>
      <c r="C20" s="200"/>
      <c r="D20" s="52"/>
      <c r="E20" s="200"/>
      <c r="G20" s="200">
        <v>9998</v>
      </c>
      <c r="I20" s="200"/>
      <c r="J20" s="194">
        <v>2</v>
      </c>
      <c r="K20" s="210"/>
      <c r="L20" s="205" t="s">
        <v>83</v>
      </c>
      <c r="M20" s="200"/>
      <c r="N20" s="201">
        <f>ROUND(N21+N22,0)</f>
        <v>394514</v>
      </c>
      <c r="O20" s="208"/>
    </row>
    <row r="21" spans="1:15" x14ac:dyDescent="0.25">
      <c r="A21" s="198"/>
      <c r="B21" s="199"/>
      <c r="C21" s="200"/>
      <c r="D21" s="52"/>
      <c r="E21" s="200"/>
      <c r="G21" s="200"/>
      <c r="I21" s="200"/>
      <c r="J21" s="205"/>
      <c r="K21" s="206" t="s">
        <v>31</v>
      </c>
      <c r="L21" s="164" t="s">
        <v>84</v>
      </c>
      <c r="M21" s="200"/>
      <c r="N21" s="209">
        <f>[1]Calculo!$G$55</f>
        <v>394514</v>
      </c>
      <c r="O21" s="208"/>
    </row>
    <row r="22" spans="1:15" hidden="1" x14ac:dyDescent="0.25">
      <c r="A22" s="198"/>
      <c r="B22" s="199"/>
      <c r="C22" s="200"/>
      <c r="D22" s="52"/>
      <c r="E22" s="200"/>
      <c r="G22" s="204" t="s">
        <v>27</v>
      </c>
      <c r="H22" s="176">
        <v>1</v>
      </c>
      <c r="I22" s="200">
        <v>1</v>
      </c>
      <c r="J22" s="205">
        <v>2</v>
      </c>
      <c r="K22" s="206" t="s">
        <v>37</v>
      </c>
      <c r="L22" s="81" t="s">
        <v>85</v>
      </c>
      <c r="M22" s="200"/>
      <c r="N22" s="209">
        <f>[1]Calculo!G56</f>
        <v>0</v>
      </c>
      <c r="O22" s="208"/>
    </row>
    <row r="23" spans="1:15" x14ac:dyDescent="0.25">
      <c r="A23" s="198"/>
      <c r="B23" s="199"/>
      <c r="C23" s="200"/>
      <c r="D23" s="52"/>
      <c r="E23" s="200"/>
      <c r="G23" s="200">
        <v>9998</v>
      </c>
      <c r="I23" s="200"/>
      <c r="J23" s="194">
        <v>4</v>
      </c>
      <c r="K23" s="210"/>
      <c r="L23" s="205" t="s">
        <v>159</v>
      </c>
      <c r="M23" s="200"/>
      <c r="N23" s="209">
        <f>[1]Calculo!$G$61</f>
        <v>3363421</v>
      </c>
      <c r="O23" s="208"/>
    </row>
    <row r="24" spans="1:15" x14ac:dyDescent="0.25">
      <c r="A24" s="198"/>
      <c r="B24" s="199"/>
      <c r="C24" s="200"/>
      <c r="D24" s="52"/>
      <c r="E24" s="200"/>
      <c r="G24" s="200">
        <v>9998</v>
      </c>
      <c r="I24" s="200"/>
      <c r="J24" s="194">
        <v>5</v>
      </c>
      <c r="K24" s="210"/>
      <c r="L24" s="205" t="s">
        <v>87</v>
      </c>
      <c r="M24" s="200"/>
      <c r="N24" s="201">
        <f>+N25</f>
        <v>167955</v>
      </c>
      <c r="O24" s="208"/>
    </row>
    <row r="25" spans="1:15" x14ac:dyDescent="0.25">
      <c r="A25" s="198"/>
      <c r="B25" s="199"/>
      <c r="C25" s="200"/>
      <c r="D25" s="52"/>
      <c r="E25" s="200"/>
      <c r="G25" s="200"/>
      <c r="I25" s="200"/>
      <c r="J25" s="205"/>
      <c r="K25" s="206" t="s">
        <v>28</v>
      </c>
      <c r="L25" s="176" t="s">
        <v>87</v>
      </c>
      <c r="M25" s="200"/>
      <c r="N25" s="209">
        <f>[1]Calculo!$G$64</f>
        <v>167955</v>
      </c>
      <c r="O25" s="208"/>
    </row>
    <row r="26" spans="1:15" x14ac:dyDescent="0.25">
      <c r="A26" s="198"/>
      <c r="B26" s="199"/>
      <c r="C26" s="200"/>
      <c r="D26" s="52"/>
      <c r="E26" s="200"/>
      <c r="G26" s="200">
        <v>9998</v>
      </c>
      <c r="H26" s="176">
        <v>1</v>
      </c>
      <c r="I26" s="195">
        <v>2</v>
      </c>
      <c r="J26" s="194"/>
      <c r="K26" s="211"/>
      <c r="L26" s="87" t="s">
        <v>88</v>
      </c>
      <c r="M26" s="200"/>
      <c r="N26" s="201">
        <f>+N27</f>
        <v>270153</v>
      </c>
      <c r="O26" s="208"/>
    </row>
    <row r="27" spans="1:15" x14ac:dyDescent="0.25">
      <c r="A27" s="198"/>
      <c r="B27" s="199"/>
      <c r="C27" s="200"/>
      <c r="D27" s="52"/>
      <c r="E27" s="200"/>
      <c r="G27" s="200"/>
      <c r="I27" s="200"/>
      <c r="J27" s="194">
        <v>2</v>
      </c>
      <c r="K27" s="210"/>
      <c r="L27" s="176" t="s">
        <v>89</v>
      </c>
      <c r="M27" s="200"/>
      <c r="N27" s="201">
        <f>+N29</f>
        <v>270153</v>
      </c>
      <c r="O27" s="208"/>
    </row>
    <row r="28" spans="1:15" hidden="1" x14ac:dyDescent="0.25">
      <c r="A28" s="198"/>
      <c r="B28" s="199"/>
      <c r="C28" s="200"/>
      <c r="D28" s="52"/>
      <c r="E28" s="200"/>
      <c r="G28" s="200"/>
      <c r="I28" s="53"/>
      <c r="J28" s="200" t="s">
        <v>160</v>
      </c>
      <c r="K28" s="210"/>
      <c r="L28" s="176" t="s">
        <v>161</v>
      </c>
      <c r="M28" s="200"/>
      <c r="N28" s="209">
        <f>[1]Calculo!G72</f>
        <v>0</v>
      </c>
      <c r="O28" s="208"/>
    </row>
    <row r="29" spans="1:15" x14ac:dyDescent="0.25">
      <c r="A29" s="198"/>
      <c r="B29" s="199"/>
      <c r="C29" s="200"/>
      <c r="D29" s="52"/>
      <c r="E29" s="200"/>
      <c r="G29" s="200"/>
      <c r="I29" s="53"/>
      <c r="J29" s="200"/>
      <c r="K29" s="210" t="s">
        <v>91</v>
      </c>
      <c r="L29" s="176" t="s">
        <v>92</v>
      </c>
      <c r="M29" s="200"/>
      <c r="N29" s="209">
        <f>[1]Calculo!$G$73</f>
        <v>270153</v>
      </c>
      <c r="O29" s="208"/>
    </row>
    <row r="30" spans="1:15" x14ac:dyDescent="0.25">
      <c r="A30" s="198"/>
      <c r="B30" s="199"/>
      <c r="C30" s="200"/>
      <c r="D30" s="52"/>
      <c r="E30" s="200"/>
      <c r="G30" s="200">
        <v>9998</v>
      </c>
      <c r="H30" s="176">
        <v>1</v>
      </c>
      <c r="I30" s="195">
        <v>4</v>
      </c>
      <c r="J30" s="205"/>
      <c r="K30" s="210"/>
      <c r="L30" s="194" t="s">
        <v>162</v>
      </c>
      <c r="M30" s="200"/>
      <c r="N30" s="201">
        <f>+N31</f>
        <v>276264</v>
      </c>
      <c r="O30" s="208"/>
    </row>
    <row r="31" spans="1:15" x14ac:dyDescent="0.25">
      <c r="A31" s="198"/>
      <c r="B31" s="199"/>
      <c r="C31" s="200"/>
      <c r="D31" s="52"/>
      <c r="E31" s="200"/>
      <c r="G31" s="200"/>
      <c r="I31" s="195"/>
      <c r="J31" s="194">
        <v>2</v>
      </c>
      <c r="K31" s="206"/>
      <c r="L31" s="200" t="s">
        <v>94</v>
      </c>
      <c r="M31" s="200"/>
      <c r="N31" s="209">
        <f>+N32</f>
        <v>276264</v>
      </c>
      <c r="O31" s="208"/>
    </row>
    <row r="32" spans="1:15" x14ac:dyDescent="0.25">
      <c r="A32" s="198"/>
      <c r="B32" s="199"/>
      <c r="C32" s="200"/>
      <c r="D32" s="52"/>
      <c r="E32" s="200"/>
      <c r="G32" s="200"/>
      <c r="I32" s="195"/>
      <c r="J32" s="205"/>
      <c r="K32" s="206" t="s">
        <v>37</v>
      </c>
      <c r="L32" s="200" t="s">
        <v>95</v>
      </c>
      <c r="M32" s="200"/>
      <c r="N32" s="209">
        <f>[1]Calculo!$G$77</f>
        <v>276264</v>
      </c>
      <c r="O32" s="208"/>
    </row>
    <row r="33" spans="1:15" x14ac:dyDescent="0.25">
      <c r="A33" s="198"/>
      <c r="B33" s="199"/>
      <c r="C33" s="200"/>
      <c r="D33" s="52"/>
      <c r="E33" s="200"/>
      <c r="G33" s="200">
        <v>9998</v>
      </c>
      <c r="H33" s="176">
        <v>1</v>
      </c>
      <c r="I33" s="195">
        <v>5</v>
      </c>
      <c r="J33" s="194"/>
      <c r="K33" s="212"/>
      <c r="L33" s="195" t="s">
        <v>96</v>
      </c>
      <c r="M33" s="195"/>
      <c r="N33" s="201">
        <f>ROUND(N34,0)</f>
        <v>795292</v>
      </c>
      <c r="O33" s="202">
        <f>+O34</f>
        <v>0</v>
      </c>
    </row>
    <row r="34" spans="1:15" x14ac:dyDescent="0.25">
      <c r="A34" s="198"/>
      <c r="B34" s="199"/>
      <c r="C34" s="200"/>
      <c r="D34" s="52"/>
      <c r="E34" s="200"/>
      <c r="G34" s="200"/>
      <c r="I34" s="200"/>
      <c r="J34" s="205">
        <v>2</v>
      </c>
      <c r="K34" s="206"/>
      <c r="L34" s="200" t="s">
        <v>97</v>
      </c>
      <c r="M34" s="200"/>
      <c r="N34" s="209">
        <f>[1]Calculo!$G$85</f>
        <v>795292</v>
      </c>
      <c r="O34" s="208"/>
    </row>
    <row r="35" spans="1:15" x14ac:dyDescent="0.25">
      <c r="A35" s="198"/>
      <c r="B35" s="199"/>
      <c r="C35" s="200"/>
      <c r="D35" s="52"/>
      <c r="E35" s="200"/>
      <c r="G35" s="200">
        <v>9998</v>
      </c>
      <c r="H35" s="87">
        <v>2</v>
      </c>
      <c r="I35" s="195"/>
      <c r="J35" s="194"/>
      <c r="K35" s="212"/>
      <c r="L35" s="195" t="s">
        <v>163</v>
      </c>
      <c r="M35" s="195"/>
      <c r="N35" s="201">
        <f>+N36+N42+N44+N46+N48+N51+N54+N61</f>
        <v>7554785</v>
      </c>
      <c r="O35" s="202"/>
    </row>
    <row r="36" spans="1:15" x14ac:dyDescent="0.25">
      <c r="A36" s="198"/>
      <c r="B36" s="199"/>
      <c r="C36" s="200"/>
      <c r="D36" s="52"/>
      <c r="E36" s="200"/>
      <c r="G36" s="200"/>
      <c r="H36" s="176">
        <v>2</v>
      </c>
      <c r="I36" s="195">
        <v>1</v>
      </c>
      <c r="J36" s="194"/>
      <c r="K36" s="212"/>
      <c r="L36" s="195" t="s">
        <v>164</v>
      </c>
      <c r="M36" s="195"/>
      <c r="N36" s="201">
        <f>+N37+N39+N40+N41</f>
        <v>744708</v>
      </c>
      <c r="O36" s="202">
        <f>+O37</f>
        <v>0</v>
      </c>
    </row>
    <row r="37" spans="1:15" x14ac:dyDescent="0.25">
      <c r="A37" s="198"/>
      <c r="B37" s="199"/>
      <c r="C37" s="200"/>
      <c r="D37" s="52"/>
      <c r="E37" s="200"/>
      <c r="G37" s="200"/>
      <c r="I37" s="200"/>
      <c r="J37" s="205">
        <v>3</v>
      </c>
      <c r="K37" s="206"/>
      <c r="L37" s="200" t="s">
        <v>165</v>
      </c>
      <c r="M37" s="200"/>
      <c r="N37" s="209">
        <f>[1]Calculo!$G$92</f>
        <v>285520</v>
      </c>
      <c r="O37" s="208"/>
    </row>
    <row r="38" spans="1:15" x14ac:dyDescent="0.25">
      <c r="A38" s="198"/>
      <c r="B38" s="199"/>
      <c r="C38" s="200"/>
      <c r="D38" s="52"/>
      <c r="E38" s="200"/>
      <c r="G38" s="200"/>
      <c r="I38" s="200"/>
      <c r="J38" s="194">
        <v>6</v>
      </c>
      <c r="K38" s="206"/>
      <c r="L38" s="200" t="s">
        <v>102</v>
      </c>
      <c r="M38" s="200"/>
      <c r="N38" s="201">
        <f>+N39</f>
        <v>439476</v>
      </c>
      <c r="O38" s="208"/>
    </row>
    <row r="39" spans="1:15" x14ac:dyDescent="0.25">
      <c r="A39" s="198"/>
      <c r="B39" s="199"/>
      <c r="C39" s="200"/>
      <c r="D39" s="52"/>
      <c r="E39" s="200"/>
      <c r="G39" s="200"/>
      <c r="I39" s="200"/>
      <c r="J39" s="205"/>
      <c r="K39" s="206" t="s">
        <v>28</v>
      </c>
      <c r="L39" s="200" t="s">
        <v>101</v>
      </c>
      <c r="M39" s="200"/>
      <c r="N39" s="209">
        <f>[1]Calculo!$G$96</f>
        <v>439476</v>
      </c>
      <c r="O39" s="208"/>
    </row>
    <row r="40" spans="1:15" x14ac:dyDescent="0.25">
      <c r="A40" s="198"/>
      <c r="B40" s="199"/>
      <c r="C40" s="200"/>
      <c r="D40" s="52"/>
      <c r="E40" s="200"/>
      <c r="G40" s="200"/>
      <c r="I40" s="200"/>
      <c r="J40" s="205">
        <v>7</v>
      </c>
      <c r="K40" s="206"/>
      <c r="L40" s="200" t="s">
        <v>103</v>
      </c>
      <c r="M40" s="200"/>
      <c r="N40" s="209">
        <f>[1]Calculo!$G$97</f>
        <v>11662</v>
      </c>
      <c r="O40" s="208"/>
    </row>
    <row r="41" spans="1:15" x14ac:dyDescent="0.25">
      <c r="A41" s="198"/>
      <c r="B41" s="199"/>
      <c r="C41" s="200"/>
      <c r="D41" s="52"/>
      <c r="E41" s="200"/>
      <c r="G41" s="200"/>
      <c r="I41" s="200"/>
      <c r="J41" s="205">
        <v>8</v>
      </c>
      <c r="K41" s="206"/>
      <c r="L41" s="200" t="s">
        <v>166</v>
      </c>
      <c r="M41" s="200"/>
      <c r="N41" s="209">
        <f>[1]Calculo!$G$98</f>
        <v>8050</v>
      </c>
      <c r="O41" s="208"/>
    </row>
    <row r="42" spans="1:15" x14ac:dyDescent="0.25">
      <c r="A42" s="198"/>
      <c r="B42" s="199"/>
      <c r="C42" s="200"/>
      <c r="D42" s="52"/>
      <c r="E42" s="200"/>
      <c r="G42" s="200"/>
      <c r="H42" s="176">
        <v>2</v>
      </c>
      <c r="I42" s="195">
        <v>2</v>
      </c>
      <c r="J42" s="194"/>
      <c r="K42" s="212"/>
      <c r="L42" s="195" t="s">
        <v>167</v>
      </c>
      <c r="M42" s="195"/>
      <c r="N42" s="201">
        <f>+N43</f>
        <v>3017282</v>
      </c>
      <c r="O42" s="202">
        <f>+O43</f>
        <v>0</v>
      </c>
    </row>
    <row r="43" spans="1:15" x14ac:dyDescent="0.25">
      <c r="A43" s="198"/>
      <c r="B43" s="199"/>
      <c r="C43" s="200"/>
      <c r="D43" s="52"/>
      <c r="E43" s="200"/>
      <c r="G43" s="200"/>
      <c r="I43" s="200"/>
      <c r="J43" s="205">
        <v>1</v>
      </c>
      <c r="K43" s="206"/>
      <c r="L43" s="200" t="s">
        <v>106</v>
      </c>
      <c r="M43" s="200"/>
      <c r="N43" s="209">
        <f>[1]Calculo!$G$101</f>
        <v>3017282</v>
      </c>
      <c r="O43" s="208"/>
    </row>
    <row r="44" spans="1:15" x14ac:dyDescent="0.25">
      <c r="A44" s="198"/>
      <c r="B44" s="199"/>
      <c r="C44" s="200"/>
      <c r="D44" s="52"/>
      <c r="E44" s="200"/>
      <c r="G44" s="200"/>
      <c r="H44" s="176">
        <v>2</v>
      </c>
      <c r="I44" s="195">
        <v>3</v>
      </c>
      <c r="J44" s="194"/>
      <c r="K44" s="212"/>
      <c r="L44" s="195" t="s">
        <v>107</v>
      </c>
      <c r="M44" s="195"/>
      <c r="N44" s="201">
        <f>+N45</f>
        <v>276606</v>
      </c>
      <c r="O44" s="202">
        <f>+O45</f>
        <v>0</v>
      </c>
    </row>
    <row r="45" spans="1:15" x14ac:dyDescent="0.25">
      <c r="A45" s="198"/>
      <c r="B45" s="199"/>
      <c r="C45" s="200"/>
      <c r="D45" s="52"/>
      <c r="E45" s="200"/>
      <c r="G45" s="200"/>
      <c r="I45" s="200"/>
      <c r="J45" s="205">
        <v>1</v>
      </c>
      <c r="K45" s="206"/>
      <c r="L45" s="200" t="s">
        <v>168</v>
      </c>
      <c r="M45" s="200"/>
      <c r="N45" s="209">
        <f>[1]Calculo!$G$106</f>
        <v>276606</v>
      </c>
      <c r="O45" s="208"/>
    </row>
    <row r="46" spans="1:15" x14ac:dyDescent="0.25">
      <c r="A46" s="198"/>
      <c r="B46" s="199"/>
      <c r="C46" s="200"/>
      <c r="D46" s="52"/>
      <c r="E46" s="200"/>
      <c r="G46" s="200"/>
      <c r="H46" s="176">
        <v>2</v>
      </c>
      <c r="I46" s="195">
        <v>4</v>
      </c>
      <c r="J46" s="194"/>
      <c r="K46" s="212"/>
      <c r="L46" s="195" t="s">
        <v>169</v>
      </c>
      <c r="M46" s="195"/>
      <c r="N46" s="201">
        <f>+N47</f>
        <v>31415</v>
      </c>
      <c r="O46" s="202">
        <f>+O47</f>
        <v>0</v>
      </c>
    </row>
    <row r="47" spans="1:15" x14ac:dyDescent="0.25">
      <c r="A47" s="198"/>
      <c r="B47" s="199"/>
      <c r="C47" s="200"/>
      <c r="D47" s="52"/>
      <c r="E47" s="200"/>
      <c r="G47" s="200"/>
      <c r="I47" s="200"/>
      <c r="J47" s="205">
        <v>1</v>
      </c>
      <c r="K47" s="206"/>
      <c r="L47" s="200" t="s">
        <v>110</v>
      </c>
      <c r="M47" s="200"/>
      <c r="N47" s="209">
        <f>[1]Calculo!$G$110</f>
        <v>31415</v>
      </c>
      <c r="O47" s="208"/>
    </row>
    <row r="48" spans="1:15" x14ac:dyDescent="0.25">
      <c r="A48" s="198"/>
      <c r="B48" s="199"/>
      <c r="C48" s="200"/>
      <c r="D48" s="52"/>
      <c r="E48" s="200"/>
      <c r="G48" s="200"/>
      <c r="H48" s="176">
        <v>2</v>
      </c>
      <c r="I48" s="133">
        <v>5</v>
      </c>
      <c r="J48" s="165"/>
      <c r="K48" s="116"/>
      <c r="L48" s="117" t="s">
        <v>111</v>
      </c>
      <c r="M48" s="118"/>
      <c r="N48" s="201">
        <f>+N50</f>
        <v>86925</v>
      </c>
      <c r="O48" s="202">
        <f>+O49</f>
        <v>0</v>
      </c>
    </row>
    <row r="49" spans="1:15" hidden="1" x14ac:dyDescent="0.25">
      <c r="A49" s="198"/>
      <c r="B49" s="199"/>
      <c r="C49" s="200"/>
      <c r="D49" s="52"/>
      <c r="E49" s="200"/>
      <c r="G49" s="200"/>
      <c r="I49" s="123"/>
      <c r="J49" s="164">
        <v>251</v>
      </c>
      <c r="K49" s="128"/>
      <c r="L49" s="81" t="s">
        <v>112</v>
      </c>
      <c r="M49" s="129"/>
      <c r="N49" s="209">
        <f>[1]Calculo!G117</f>
        <v>0</v>
      </c>
      <c r="O49" s="208"/>
    </row>
    <row r="50" spans="1:15" x14ac:dyDescent="0.25">
      <c r="A50" s="198"/>
      <c r="B50" s="199"/>
      <c r="C50" s="200"/>
      <c r="D50" s="52"/>
      <c r="E50" s="200"/>
      <c r="G50" s="200"/>
      <c r="I50" s="123"/>
      <c r="J50" s="205">
        <v>4</v>
      </c>
      <c r="K50" s="210"/>
      <c r="L50" s="176" t="s">
        <v>113</v>
      </c>
      <c r="M50" s="129"/>
      <c r="N50" s="209">
        <f>[1]Calculo!$G$121</f>
        <v>86925</v>
      </c>
      <c r="O50" s="202">
        <f>+O52+O53</f>
        <v>0</v>
      </c>
    </row>
    <row r="51" spans="1:15" x14ac:dyDescent="0.25">
      <c r="A51" s="198"/>
      <c r="B51" s="199"/>
      <c r="C51" s="200"/>
      <c r="D51" s="52"/>
      <c r="E51" s="200"/>
      <c r="G51" s="200"/>
      <c r="H51" s="176">
        <v>2</v>
      </c>
      <c r="I51" s="133">
        <v>6</v>
      </c>
      <c r="J51" s="205"/>
      <c r="K51" s="206"/>
      <c r="L51" s="87" t="s">
        <v>170</v>
      </c>
      <c r="M51" s="129"/>
      <c r="N51" s="201">
        <f>+N52+N53</f>
        <v>1963146</v>
      </c>
      <c r="O51" s="202"/>
    </row>
    <row r="52" spans="1:15" x14ac:dyDescent="0.25">
      <c r="A52" s="198"/>
      <c r="B52" s="199"/>
      <c r="C52" s="200"/>
      <c r="D52" s="52"/>
      <c r="E52" s="200"/>
      <c r="G52" s="200"/>
      <c r="I52" s="200"/>
      <c r="J52" s="205">
        <v>2</v>
      </c>
      <c r="K52" s="206"/>
      <c r="L52" s="200" t="s">
        <v>171</v>
      </c>
      <c r="M52" s="200"/>
      <c r="N52" s="209">
        <f>[1]Calculo!$G$129</f>
        <v>110268</v>
      </c>
      <c r="O52" s="208"/>
    </row>
    <row r="53" spans="1:15" x14ac:dyDescent="0.25">
      <c r="A53" s="198"/>
      <c r="B53" s="199"/>
      <c r="C53" s="200"/>
      <c r="D53" s="52"/>
      <c r="E53" s="200"/>
      <c r="G53" s="200"/>
      <c r="I53" s="200"/>
      <c r="J53" s="205">
        <v>3</v>
      </c>
      <c r="K53" s="206"/>
      <c r="L53" s="200" t="s">
        <v>172</v>
      </c>
      <c r="M53" s="200"/>
      <c r="N53" s="209">
        <f>[1]Calculo!$G$135</f>
        <v>1852878</v>
      </c>
      <c r="O53" s="208"/>
    </row>
    <row r="54" spans="1:15" ht="26.25" x14ac:dyDescent="0.25">
      <c r="A54" s="198"/>
      <c r="B54" s="199"/>
      <c r="C54" s="200"/>
      <c r="D54" s="52"/>
      <c r="E54" s="200"/>
      <c r="G54" s="200"/>
      <c r="H54" s="176">
        <v>2</v>
      </c>
      <c r="I54" s="195">
        <v>7</v>
      </c>
      <c r="J54" s="194"/>
      <c r="K54" s="212"/>
      <c r="L54" s="213" t="s">
        <v>173</v>
      </c>
      <c r="M54" s="195"/>
      <c r="N54" s="201">
        <f>+N55+N57</f>
        <v>108638</v>
      </c>
      <c r="O54" s="202">
        <f>+O55+O57</f>
        <v>0</v>
      </c>
    </row>
    <row r="55" spans="1:15" x14ac:dyDescent="0.25">
      <c r="A55" s="214"/>
      <c r="B55" s="215"/>
      <c r="C55" s="216"/>
      <c r="D55" s="217"/>
      <c r="E55" s="216"/>
      <c r="F55" s="218"/>
      <c r="G55" s="216"/>
      <c r="H55" s="218"/>
      <c r="I55" s="216"/>
      <c r="J55" s="219">
        <v>1</v>
      </c>
      <c r="K55" s="220"/>
      <c r="L55" s="216" t="s">
        <v>174</v>
      </c>
      <c r="M55" s="216"/>
      <c r="N55" s="221">
        <f>+N56</f>
        <v>35000</v>
      </c>
      <c r="O55" s="222"/>
    </row>
    <row r="56" spans="1:15" x14ac:dyDescent="0.25">
      <c r="A56" s="198"/>
      <c r="B56" s="199"/>
      <c r="C56" s="200"/>
      <c r="D56" s="52"/>
      <c r="E56" s="200"/>
      <c r="G56" s="200"/>
      <c r="I56" s="200"/>
      <c r="J56" s="205"/>
      <c r="K56" s="206" t="s">
        <v>34</v>
      </c>
      <c r="L56" s="200" t="s">
        <v>175</v>
      </c>
      <c r="M56" s="200"/>
      <c r="N56" s="209">
        <f>[1]Calculo!$G$142</f>
        <v>35000</v>
      </c>
      <c r="O56" s="208"/>
    </row>
    <row r="57" spans="1:15" x14ac:dyDescent="0.25">
      <c r="A57" s="198"/>
      <c r="B57" s="199"/>
      <c r="C57" s="200"/>
      <c r="D57" s="52"/>
      <c r="E57" s="200"/>
      <c r="G57" s="200"/>
      <c r="I57" s="200"/>
      <c r="J57" s="194">
        <v>2</v>
      </c>
      <c r="K57" s="206"/>
      <c r="L57" s="200" t="s">
        <v>121</v>
      </c>
      <c r="M57" s="200"/>
      <c r="N57" s="201">
        <f>+N58+N59+N60</f>
        <v>73638</v>
      </c>
      <c r="O57" s="208"/>
    </row>
    <row r="58" spans="1:15" x14ac:dyDescent="0.25">
      <c r="A58" s="198"/>
      <c r="B58" s="199"/>
      <c r="C58" s="200"/>
      <c r="D58" s="52"/>
      <c r="E58" s="200"/>
      <c r="G58" s="200"/>
      <c r="I58" s="200"/>
      <c r="J58" s="205"/>
      <c r="K58" s="206" t="s">
        <v>28</v>
      </c>
      <c r="L58" s="200" t="s">
        <v>176</v>
      </c>
      <c r="M58" s="200"/>
      <c r="N58" s="209">
        <f>[1]Calculo!$G$148+[1]Calculo!$G$149</f>
        <v>49962</v>
      </c>
      <c r="O58" s="208"/>
    </row>
    <row r="59" spans="1:15" x14ac:dyDescent="0.25">
      <c r="A59" s="198"/>
      <c r="B59" s="199"/>
      <c r="C59" s="200"/>
      <c r="D59" s="52"/>
      <c r="E59" s="200"/>
      <c r="G59" s="200"/>
      <c r="I59" s="200"/>
      <c r="J59" s="205"/>
      <c r="K59" s="206" t="s">
        <v>123</v>
      </c>
      <c r="L59" s="200" t="s">
        <v>177</v>
      </c>
      <c r="M59" s="200"/>
      <c r="N59" s="209">
        <f>[1]Calculo!$G$150+[1]Calculo!$G$151+[1]Calculo!$G$152</f>
        <v>21620</v>
      </c>
      <c r="O59" s="208"/>
    </row>
    <row r="60" spans="1:15" x14ac:dyDescent="0.25">
      <c r="A60" s="198"/>
      <c r="B60" s="199"/>
      <c r="C60" s="200"/>
      <c r="D60" s="52"/>
      <c r="E60" s="200"/>
      <c r="G60" s="200"/>
      <c r="I60" s="200"/>
      <c r="J60" s="194">
        <v>3</v>
      </c>
      <c r="K60" s="206" t="s">
        <v>28</v>
      </c>
      <c r="L60" s="81" t="s">
        <v>118</v>
      </c>
      <c r="M60" s="200"/>
      <c r="N60" s="209">
        <f>[1]Calculo!$G$157</f>
        <v>2056</v>
      </c>
      <c r="O60" s="208"/>
    </row>
    <row r="61" spans="1:15" x14ac:dyDescent="0.25">
      <c r="A61" s="198"/>
      <c r="B61" s="199"/>
      <c r="C61" s="200"/>
      <c r="D61" s="52"/>
      <c r="E61" s="200"/>
      <c r="G61" s="200"/>
      <c r="H61" s="176">
        <v>2</v>
      </c>
      <c r="I61" s="195">
        <v>8</v>
      </c>
      <c r="J61" s="205"/>
      <c r="K61" s="206"/>
      <c r="L61" s="195" t="s">
        <v>125</v>
      </c>
      <c r="M61" s="200"/>
      <c r="N61" s="201">
        <f>+N62+N63</f>
        <v>1326065</v>
      </c>
      <c r="O61" s="208"/>
    </row>
    <row r="62" spans="1:15" x14ac:dyDescent="0.25">
      <c r="A62" s="198"/>
      <c r="B62" s="199"/>
      <c r="C62" s="200"/>
      <c r="D62" s="52"/>
      <c r="E62" s="200"/>
      <c r="G62" s="200"/>
      <c r="I62" s="195"/>
      <c r="J62" s="205">
        <v>4</v>
      </c>
      <c r="K62" s="206"/>
      <c r="L62" s="81" t="s">
        <v>126</v>
      </c>
      <c r="M62" s="200"/>
      <c r="N62" s="209">
        <f>+[1]Calculo!G163</f>
        <v>2928</v>
      </c>
      <c r="O62" s="208"/>
    </row>
    <row r="63" spans="1:15" x14ac:dyDescent="0.25">
      <c r="A63" s="198"/>
      <c r="B63" s="199"/>
      <c r="C63" s="200"/>
      <c r="D63" s="52"/>
      <c r="E63" s="200"/>
      <c r="G63" s="200"/>
      <c r="I63" s="200"/>
      <c r="J63" s="194">
        <v>9</v>
      </c>
      <c r="K63" s="206"/>
      <c r="L63" s="200" t="s">
        <v>136</v>
      </c>
      <c r="M63" s="200"/>
      <c r="N63" s="201">
        <f>+N64</f>
        <v>1323137</v>
      </c>
      <c r="O63" s="208"/>
    </row>
    <row r="64" spans="1:15" x14ac:dyDescent="0.25">
      <c r="A64" s="198"/>
      <c r="B64" s="199"/>
      <c r="C64" s="200"/>
      <c r="D64" s="52"/>
      <c r="E64" s="200"/>
      <c r="G64" s="200"/>
      <c r="H64" s="87"/>
      <c r="I64" s="195"/>
      <c r="J64" s="205"/>
      <c r="K64" s="206" t="s">
        <v>131</v>
      </c>
      <c r="L64" s="200" t="s">
        <v>137</v>
      </c>
      <c r="M64" s="200"/>
      <c r="N64" s="209">
        <f>[1]Calculo!$G$177+[1]Calculo!G230</f>
        <v>1323137</v>
      </c>
      <c r="O64" s="208"/>
    </row>
    <row r="65" spans="1:15" x14ac:dyDescent="0.25">
      <c r="A65" s="198"/>
      <c r="B65" s="199"/>
      <c r="C65" s="200"/>
      <c r="D65" s="52"/>
      <c r="E65" s="200"/>
      <c r="G65" s="200"/>
      <c r="H65" s="87"/>
      <c r="I65" s="195"/>
      <c r="J65" s="205"/>
      <c r="K65" s="206"/>
      <c r="L65" s="200"/>
      <c r="M65" s="200"/>
      <c r="N65" s="209"/>
      <c r="O65" s="208"/>
    </row>
    <row r="66" spans="1:15" x14ac:dyDescent="0.25">
      <c r="A66" s="198"/>
      <c r="B66" s="199"/>
      <c r="C66" s="200"/>
      <c r="D66" s="52"/>
      <c r="E66" s="200"/>
      <c r="G66" s="200"/>
      <c r="I66" s="200"/>
      <c r="J66" s="205"/>
      <c r="K66" s="206"/>
      <c r="L66" s="200"/>
      <c r="M66" s="200"/>
      <c r="N66" s="209"/>
      <c r="O66" s="208"/>
    </row>
    <row r="67" spans="1:15" x14ac:dyDescent="0.25">
      <c r="A67" s="198"/>
      <c r="B67" s="199"/>
      <c r="C67" s="200"/>
      <c r="D67" s="52"/>
      <c r="E67" s="200"/>
      <c r="G67" s="200"/>
      <c r="I67" s="200"/>
      <c r="J67" s="205"/>
      <c r="K67" s="206"/>
      <c r="L67" s="200"/>
      <c r="M67" s="200"/>
      <c r="N67" s="209"/>
      <c r="O67" s="208"/>
    </row>
    <row r="68" spans="1:15" x14ac:dyDescent="0.25">
      <c r="A68" s="198"/>
      <c r="B68" s="199"/>
      <c r="C68" s="200"/>
      <c r="D68" s="52"/>
      <c r="E68" s="200"/>
      <c r="G68" s="200"/>
      <c r="I68" s="195"/>
      <c r="J68" s="205"/>
      <c r="K68" s="206"/>
      <c r="L68" s="200"/>
      <c r="M68" s="200"/>
      <c r="N68" s="209"/>
      <c r="O68" s="202"/>
    </row>
    <row r="69" spans="1:15" x14ac:dyDescent="0.25">
      <c r="A69" s="198"/>
      <c r="B69" s="199"/>
      <c r="C69" s="200"/>
      <c r="D69" s="52"/>
      <c r="E69" s="200"/>
      <c r="G69" s="200"/>
      <c r="I69" s="200"/>
      <c r="J69" s="205"/>
      <c r="K69" s="206"/>
      <c r="L69" s="200"/>
      <c r="M69" s="200"/>
      <c r="N69" s="209"/>
      <c r="O69" s="208"/>
    </row>
    <row r="70" spans="1:15" x14ac:dyDescent="0.25">
      <c r="A70" s="198"/>
      <c r="B70" s="199"/>
      <c r="C70" s="200"/>
      <c r="D70" s="52"/>
      <c r="E70" s="200"/>
      <c r="G70" s="200"/>
      <c r="I70" s="200"/>
      <c r="J70" s="205"/>
      <c r="K70" s="206"/>
      <c r="L70" s="200"/>
      <c r="M70" s="200"/>
      <c r="N70" s="209"/>
      <c r="O70" s="208"/>
    </row>
    <row r="71" spans="1:15" x14ac:dyDescent="0.25">
      <c r="A71" s="198"/>
      <c r="B71" s="199"/>
      <c r="C71" s="200"/>
      <c r="D71" s="52"/>
      <c r="E71" s="200"/>
      <c r="G71" s="200"/>
      <c r="I71" s="200"/>
      <c r="J71" s="205"/>
      <c r="K71" s="206"/>
      <c r="L71" s="200"/>
      <c r="M71" s="200"/>
      <c r="N71" s="209"/>
      <c r="O71" s="208"/>
    </row>
    <row r="72" spans="1:15" x14ac:dyDescent="0.25">
      <c r="A72" s="198"/>
      <c r="B72" s="199"/>
      <c r="C72" s="200"/>
      <c r="D72" s="52"/>
      <c r="E72" s="200"/>
      <c r="G72" s="200"/>
      <c r="H72" s="87"/>
      <c r="I72" s="195"/>
      <c r="J72" s="194"/>
      <c r="K72" s="212"/>
      <c r="L72" s="195"/>
      <c r="M72" s="195"/>
      <c r="N72" s="201"/>
      <c r="O72" s="202"/>
    </row>
    <row r="73" spans="1:15" x14ac:dyDescent="0.25">
      <c r="A73" s="198"/>
      <c r="B73" s="199"/>
      <c r="C73" s="200"/>
      <c r="D73" s="52"/>
      <c r="E73" s="200"/>
      <c r="G73" s="200"/>
      <c r="H73" s="87"/>
      <c r="I73" s="195"/>
      <c r="J73" s="194"/>
      <c r="K73" s="212"/>
      <c r="L73" s="195"/>
      <c r="M73" s="195"/>
      <c r="N73" s="201"/>
      <c r="O73" s="202"/>
    </row>
    <row r="74" spans="1:15" ht="15.75" thickBot="1" x14ac:dyDescent="0.3">
      <c r="A74" s="223"/>
      <c r="B74" s="224"/>
      <c r="C74" s="225"/>
      <c r="D74" s="226"/>
      <c r="E74" s="225"/>
      <c r="F74" s="227"/>
      <c r="G74" s="225"/>
      <c r="H74" s="227"/>
      <c r="I74" s="225"/>
      <c r="J74" s="228"/>
      <c r="K74" s="229"/>
      <c r="L74" s="225"/>
      <c r="M74" s="225"/>
      <c r="N74" s="230"/>
      <c r="O74" s="231"/>
    </row>
    <row r="75" spans="1:15" x14ac:dyDescent="0.25">
      <c r="A75" s="52"/>
      <c r="B75" s="52"/>
      <c r="D75" s="52"/>
      <c r="N75" s="43"/>
      <c r="O75" s="43"/>
    </row>
    <row r="76" spans="1:15" x14ac:dyDescent="0.25">
      <c r="A76" s="52"/>
      <c r="B76" s="52"/>
      <c r="D76" s="52"/>
      <c r="N76" s="43"/>
      <c r="O76" s="43"/>
    </row>
    <row r="77" spans="1:15" x14ac:dyDescent="0.25">
      <c r="A77" s="52"/>
      <c r="B77" s="52"/>
      <c r="D77" s="52"/>
      <c r="N77" s="43"/>
      <c r="O77" s="43"/>
    </row>
    <row r="78" spans="1:15" ht="15.75" thickBot="1" x14ac:dyDescent="0.3">
      <c r="A78" s="124"/>
      <c r="B78" s="124"/>
      <c r="C78" s="81"/>
      <c r="D78" s="124"/>
      <c r="E78" s="81"/>
      <c r="F78" s="81"/>
      <c r="G78" s="81"/>
      <c r="H78" s="81"/>
      <c r="I78" s="81"/>
      <c r="J78" s="81"/>
      <c r="K78" s="81"/>
      <c r="L78" s="81"/>
      <c r="M78" s="81"/>
      <c r="N78" s="135"/>
      <c r="O78" s="135"/>
    </row>
    <row r="79" spans="1:15" x14ac:dyDescent="0.25">
      <c r="A79" s="456" t="s">
        <v>178</v>
      </c>
      <c r="B79" s="457"/>
      <c r="C79" s="457"/>
      <c r="D79" s="457"/>
      <c r="E79" s="457"/>
      <c r="F79" s="457"/>
      <c r="G79" s="457"/>
      <c r="H79" s="457"/>
      <c r="I79" s="457"/>
      <c r="J79" s="457"/>
      <c r="K79" s="457"/>
      <c r="L79" s="457"/>
      <c r="M79" s="457"/>
      <c r="N79" s="457"/>
      <c r="O79" s="458"/>
    </row>
    <row r="80" spans="1:15" x14ac:dyDescent="0.25">
      <c r="A80" s="459" t="s">
        <v>54</v>
      </c>
      <c r="B80" s="460"/>
      <c r="C80" s="460"/>
      <c r="D80" s="460"/>
      <c r="E80" s="460"/>
      <c r="F80" s="460"/>
      <c r="G80" s="460"/>
      <c r="H80" s="460"/>
      <c r="I80" s="460"/>
      <c r="J80" s="460"/>
      <c r="K80" s="460"/>
      <c r="L80" s="460"/>
      <c r="M80" s="460"/>
      <c r="N80" s="460"/>
      <c r="O80" s="461"/>
    </row>
    <row r="81" spans="1:15" ht="15.75" x14ac:dyDescent="0.3">
      <c r="A81" s="83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482" t="s">
        <v>55</v>
      </c>
      <c r="N81" s="482"/>
      <c r="O81" s="483"/>
    </row>
    <row r="82" spans="1:15" x14ac:dyDescent="0.25">
      <c r="A82" s="83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5"/>
    </row>
    <row r="83" spans="1:15" x14ac:dyDescent="0.25">
      <c r="A83" s="484" t="s">
        <v>56</v>
      </c>
      <c r="B83" s="485"/>
      <c r="C83" s="485"/>
      <c r="D83" s="485"/>
      <c r="E83" s="485"/>
      <c r="F83" s="485"/>
      <c r="G83" s="485"/>
      <c r="H83" s="485"/>
      <c r="I83" s="81"/>
      <c r="J83" s="81"/>
      <c r="K83" s="81"/>
      <c r="L83" s="81"/>
      <c r="M83" s="87" t="s">
        <v>157</v>
      </c>
      <c r="O83" s="85"/>
    </row>
    <row r="84" spans="1:15" x14ac:dyDescent="0.25">
      <c r="A84" s="484" t="s">
        <v>57</v>
      </c>
      <c r="B84" s="485"/>
      <c r="C84" s="485"/>
      <c r="D84" s="485"/>
      <c r="E84" s="485"/>
      <c r="F84" s="485"/>
      <c r="G84" s="485"/>
      <c r="H84" s="485"/>
      <c r="I84" s="81"/>
      <c r="J84" s="81"/>
      <c r="K84" s="81"/>
      <c r="L84" s="81"/>
      <c r="M84" s="87" t="s">
        <v>5</v>
      </c>
      <c r="O84" s="85"/>
    </row>
    <row r="85" spans="1:15" x14ac:dyDescent="0.25">
      <c r="A85" s="484" t="str">
        <f>+A8</f>
        <v>MES: NOVIEMBRE</v>
      </c>
      <c r="B85" s="485"/>
      <c r="C85" s="485"/>
      <c r="D85" s="485"/>
      <c r="E85" s="485"/>
      <c r="F85" s="485"/>
      <c r="G85" s="485"/>
      <c r="H85" s="485"/>
      <c r="I85" s="81"/>
      <c r="J85" s="81"/>
      <c r="K85" s="81"/>
      <c r="L85" s="81"/>
      <c r="M85" s="87" t="s">
        <v>7</v>
      </c>
      <c r="O85" s="85"/>
    </row>
    <row r="86" spans="1:15" ht="15.75" thickBot="1" x14ac:dyDescent="0.3">
      <c r="A86" s="88" t="str">
        <f>[1]Hoja1!B9</f>
        <v>AÑO : 2025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 t="s">
        <v>9</v>
      </c>
      <c r="N86" s="89"/>
      <c r="O86" s="90"/>
    </row>
    <row r="87" spans="1:15" ht="15.75" thickBot="1" x14ac:dyDescent="0.3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</row>
    <row r="88" spans="1:15" x14ac:dyDescent="0.25">
      <c r="A88" s="486" t="s">
        <v>58</v>
      </c>
      <c r="B88" s="487"/>
      <c r="C88" s="487"/>
      <c r="D88" s="487"/>
      <c r="E88" s="487"/>
      <c r="F88" s="487"/>
      <c r="G88" s="487"/>
      <c r="H88" s="487"/>
      <c r="I88" s="487"/>
      <c r="J88" s="487"/>
      <c r="K88" s="487"/>
      <c r="L88" s="488"/>
      <c r="M88" s="489" t="s">
        <v>59</v>
      </c>
      <c r="N88" s="487"/>
      <c r="O88" s="490"/>
    </row>
    <row r="89" spans="1:15" x14ac:dyDescent="0.25">
      <c r="A89" s="473" t="s">
        <v>15</v>
      </c>
      <c r="B89" s="474"/>
      <c r="C89" s="474"/>
      <c r="D89" s="474"/>
      <c r="E89" s="474"/>
      <c r="F89" s="474"/>
      <c r="G89" s="475"/>
      <c r="H89" s="476" t="s">
        <v>60</v>
      </c>
      <c r="I89" s="477"/>
      <c r="J89" s="477"/>
      <c r="K89" s="477"/>
      <c r="L89" s="478"/>
      <c r="M89" s="180" t="s">
        <v>61</v>
      </c>
      <c r="N89" s="181" t="s">
        <v>62</v>
      </c>
      <c r="O89" s="182" t="s">
        <v>63</v>
      </c>
    </row>
    <row r="90" spans="1:15" x14ac:dyDescent="0.25">
      <c r="A90" s="95"/>
      <c r="B90" s="98" t="s">
        <v>64</v>
      </c>
      <c r="C90" s="97"/>
      <c r="D90" s="98"/>
      <c r="E90" s="97"/>
      <c r="F90" s="98"/>
      <c r="G90" s="97"/>
      <c r="H90" s="158"/>
      <c r="I90" s="158"/>
      <c r="J90" s="158"/>
      <c r="K90" s="158"/>
      <c r="L90" s="449"/>
      <c r="M90" s="100"/>
      <c r="N90" s="101"/>
      <c r="O90" s="102"/>
    </row>
    <row r="91" spans="1:15" ht="15.75" thickBot="1" x14ac:dyDescent="0.3">
      <c r="A91" s="233" t="s">
        <v>65</v>
      </c>
      <c r="B91" s="234" t="s">
        <v>65</v>
      </c>
      <c r="C91" s="235" t="s">
        <v>66</v>
      </c>
      <c r="D91" s="234" t="s">
        <v>67</v>
      </c>
      <c r="E91" s="235" t="s">
        <v>68</v>
      </c>
      <c r="F91" s="234" t="s">
        <v>69</v>
      </c>
      <c r="G91" s="235" t="s">
        <v>139</v>
      </c>
      <c r="H91" s="234" t="s">
        <v>71</v>
      </c>
      <c r="I91" s="234" t="s">
        <v>72</v>
      </c>
      <c r="J91" s="234" t="s">
        <v>73</v>
      </c>
      <c r="K91" s="234" t="s">
        <v>74</v>
      </c>
      <c r="L91" s="479"/>
      <c r="M91" s="107" t="s">
        <v>22</v>
      </c>
      <c r="N91" s="107" t="s">
        <v>23</v>
      </c>
      <c r="O91" s="237" t="s">
        <v>24</v>
      </c>
    </row>
    <row r="92" spans="1:15" x14ac:dyDescent="0.25">
      <c r="A92" s="109" t="s">
        <v>28</v>
      </c>
      <c r="B92" s="110" t="s">
        <v>76</v>
      </c>
      <c r="C92" s="111"/>
      <c r="D92" s="112" t="s">
        <v>34</v>
      </c>
      <c r="E92" s="111"/>
      <c r="F92" s="114" t="s">
        <v>77</v>
      </c>
      <c r="G92" s="238">
        <v>9998</v>
      </c>
      <c r="H92" s="114">
        <v>3</v>
      </c>
      <c r="I92" s="111"/>
      <c r="J92" s="162"/>
      <c r="K92" s="239"/>
      <c r="L92" s="133" t="s">
        <v>179</v>
      </c>
      <c r="M92" s="133"/>
      <c r="N92" s="163">
        <f>+N93+N95+N97+N99+N102</f>
        <v>666983</v>
      </c>
      <c r="O92" s="127">
        <f>+O93+O95+O97+O99+O102</f>
        <v>0</v>
      </c>
    </row>
    <row r="93" spans="1:15" hidden="1" x14ac:dyDescent="0.25">
      <c r="A93" s="121"/>
      <c r="B93" s="122"/>
      <c r="C93" s="123"/>
      <c r="D93" s="124"/>
      <c r="E93" s="123"/>
      <c r="F93" s="81"/>
      <c r="G93" s="123"/>
      <c r="H93" s="81"/>
      <c r="I93" s="133">
        <v>32</v>
      </c>
      <c r="J93" s="165"/>
      <c r="K93" s="240"/>
      <c r="L93" s="117" t="s">
        <v>180</v>
      </c>
      <c r="M93" s="133"/>
      <c r="N93" s="118">
        <f>+N94</f>
        <v>0</v>
      </c>
      <c r="O93" s="127"/>
    </row>
    <row r="94" spans="1:15" hidden="1" x14ac:dyDescent="0.25">
      <c r="A94" s="121"/>
      <c r="B94" s="122"/>
      <c r="C94" s="123"/>
      <c r="D94" s="124"/>
      <c r="E94" s="123"/>
      <c r="F94" s="81"/>
      <c r="G94" s="123"/>
      <c r="H94" s="81"/>
      <c r="I94" s="133"/>
      <c r="J94" s="164">
        <v>323</v>
      </c>
      <c r="K94" s="124"/>
      <c r="L94" s="81" t="s">
        <v>142</v>
      </c>
      <c r="M94" s="123"/>
      <c r="N94" s="118">
        <f>[1]Calculo!G192</f>
        <v>0</v>
      </c>
      <c r="O94" s="131"/>
    </row>
    <row r="95" spans="1:15" x14ac:dyDescent="0.25">
      <c r="A95" s="121"/>
      <c r="B95" s="122"/>
      <c r="C95" s="123"/>
      <c r="D95" s="124"/>
      <c r="E95" s="123"/>
      <c r="F95" s="81"/>
      <c r="G95" s="123"/>
      <c r="H95" s="117">
        <v>3</v>
      </c>
      <c r="I95" s="133">
        <v>3</v>
      </c>
      <c r="J95" s="165"/>
      <c r="K95" s="239"/>
      <c r="L95" s="133" t="s">
        <v>181</v>
      </c>
      <c r="M95" s="133"/>
      <c r="N95" s="118">
        <f>+N96</f>
        <v>181367</v>
      </c>
      <c r="O95" s="127">
        <f>+O96</f>
        <v>0</v>
      </c>
    </row>
    <row r="96" spans="1:15" x14ac:dyDescent="0.25">
      <c r="A96" s="121"/>
      <c r="B96" s="122"/>
      <c r="C96" s="123"/>
      <c r="D96" s="124"/>
      <c r="E96" s="123"/>
      <c r="F96" s="81"/>
      <c r="G96" s="123"/>
      <c r="H96" s="117"/>
      <c r="I96" s="123"/>
      <c r="J96" s="164">
        <v>1</v>
      </c>
      <c r="K96" s="241"/>
      <c r="L96" s="123" t="s">
        <v>182</v>
      </c>
      <c r="M96" s="123"/>
      <c r="N96" s="129">
        <f>[1]Calculo!$G$195</f>
        <v>181367</v>
      </c>
      <c r="O96" s="131"/>
    </row>
    <row r="97" spans="1:15" x14ac:dyDescent="0.25">
      <c r="A97" s="121"/>
      <c r="B97" s="122"/>
      <c r="C97" s="123"/>
      <c r="D97" s="124"/>
      <c r="E97" s="123"/>
      <c r="F97" s="81"/>
      <c r="G97" s="123"/>
      <c r="H97" s="117">
        <v>3</v>
      </c>
      <c r="I97" s="133">
        <v>5</v>
      </c>
      <c r="J97" s="165"/>
      <c r="K97" s="239"/>
      <c r="L97" s="133" t="s">
        <v>183</v>
      </c>
      <c r="M97" s="133"/>
      <c r="N97" s="118">
        <f>+N98</f>
        <v>7987</v>
      </c>
      <c r="O97" s="127">
        <f>+O98</f>
        <v>0</v>
      </c>
    </row>
    <row r="98" spans="1:15" x14ac:dyDescent="0.25">
      <c r="A98" s="121"/>
      <c r="B98" s="122"/>
      <c r="C98" s="123"/>
      <c r="D98" s="124"/>
      <c r="E98" s="123"/>
      <c r="F98" s="81"/>
      <c r="G98" s="123"/>
      <c r="H98" s="117"/>
      <c r="I98" s="123"/>
      <c r="J98" s="164">
        <v>3</v>
      </c>
      <c r="K98" s="241"/>
      <c r="L98" s="123" t="s">
        <v>146</v>
      </c>
      <c r="M98" s="123"/>
      <c r="N98" s="129">
        <f>[1]Calculo!$G$200</f>
        <v>7987</v>
      </c>
      <c r="O98" s="131"/>
    </row>
    <row r="99" spans="1:15" x14ac:dyDescent="0.25">
      <c r="A99" s="121"/>
      <c r="B99" s="122"/>
      <c r="C99" s="123"/>
      <c r="D99" s="124"/>
      <c r="E99" s="123"/>
      <c r="F99" s="81"/>
      <c r="G99" s="123"/>
      <c r="H99" s="117">
        <v>3</v>
      </c>
      <c r="I99" s="133">
        <v>7</v>
      </c>
      <c r="J99" s="165"/>
      <c r="K99" s="239"/>
      <c r="L99" s="133" t="s">
        <v>147</v>
      </c>
      <c r="M99" s="133"/>
      <c r="N99" s="118">
        <f>+N100</f>
        <v>266134</v>
      </c>
      <c r="O99" s="127">
        <f>+O100</f>
        <v>0</v>
      </c>
    </row>
    <row r="100" spans="1:15" x14ac:dyDescent="0.25">
      <c r="A100" s="121"/>
      <c r="B100" s="122"/>
      <c r="C100" s="123"/>
      <c r="D100" s="124"/>
      <c r="E100" s="123"/>
      <c r="F100" s="81"/>
      <c r="G100" s="123"/>
      <c r="H100" s="117"/>
      <c r="I100" s="123"/>
      <c r="J100" s="164">
        <v>1</v>
      </c>
      <c r="K100" s="241"/>
      <c r="L100" s="123" t="s">
        <v>148</v>
      </c>
      <c r="M100" s="123"/>
      <c r="N100" s="118">
        <f>+N101</f>
        <v>266134</v>
      </c>
      <c r="O100" s="131"/>
    </row>
    <row r="101" spans="1:15" x14ac:dyDescent="0.25">
      <c r="A101" s="121"/>
      <c r="B101" s="122"/>
      <c r="C101" s="123"/>
      <c r="D101" s="124"/>
      <c r="E101" s="123"/>
      <c r="F101" s="81"/>
      <c r="G101" s="123"/>
      <c r="H101" s="117">
        <v>3</v>
      </c>
      <c r="I101" s="123">
        <v>7</v>
      </c>
      <c r="J101" s="164">
        <v>1</v>
      </c>
      <c r="K101" s="241" t="s">
        <v>28</v>
      </c>
      <c r="L101" s="164" t="s">
        <v>149</v>
      </c>
      <c r="M101" s="123"/>
      <c r="N101" s="129">
        <f>[1]Calculo!$G$204</f>
        <v>266134</v>
      </c>
      <c r="O101" s="131"/>
    </row>
    <row r="102" spans="1:15" x14ac:dyDescent="0.25">
      <c r="A102" s="121"/>
      <c r="B102" s="122"/>
      <c r="C102" s="123"/>
      <c r="D102" s="124"/>
      <c r="E102" s="123"/>
      <c r="F102" s="81"/>
      <c r="G102" s="123"/>
      <c r="H102" s="117">
        <v>3</v>
      </c>
      <c r="I102" s="133">
        <v>9</v>
      </c>
      <c r="J102" s="165"/>
      <c r="K102" s="116"/>
      <c r="L102" s="165" t="s">
        <v>150</v>
      </c>
      <c r="M102" s="133"/>
      <c r="N102" s="118">
        <f>+N103+N104</f>
        <v>211495</v>
      </c>
      <c r="O102" s="127">
        <f>+O103+O104</f>
        <v>0</v>
      </c>
    </row>
    <row r="103" spans="1:15" x14ac:dyDescent="0.25">
      <c r="A103" s="121"/>
      <c r="B103" s="122"/>
      <c r="C103" s="123"/>
      <c r="D103" s="124"/>
      <c r="E103" s="123"/>
      <c r="F103" s="81"/>
      <c r="G103" s="123"/>
      <c r="H103" s="81"/>
      <c r="I103" s="123"/>
      <c r="J103" s="164">
        <v>1</v>
      </c>
      <c r="K103" s="128"/>
      <c r="L103" s="164" t="s">
        <v>151</v>
      </c>
      <c r="M103" s="123"/>
      <c r="N103" s="129">
        <f>[1]Calculo!$G$211</f>
        <v>28190</v>
      </c>
      <c r="O103" s="131"/>
    </row>
    <row r="104" spans="1:15" x14ac:dyDescent="0.25">
      <c r="A104" s="121"/>
      <c r="B104" s="122"/>
      <c r="C104" s="123"/>
      <c r="D104" s="124"/>
      <c r="E104" s="123"/>
      <c r="F104" s="81"/>
      <c r="G104" s="123"/>
      <c r="H104" s="81"/>
      <c r="I104" s="123"/>
      <c r="J104" s="164">
        <v>9</v>
      </c>
      <c r="K104" s="128"/>
      <c r="L104" s="164" t="s">
        <v>152</v>
      </c>
      <c r="M104" s="123"/>
      <c r="N104" s="129">
        <f>[1]Calculo!$G$216</f>
        <v>183305</v>
      </c>
      <c r="O104" s="131"/>
    </row>
    <row r="105" spans="1:15" x14ac:dyDescent="0.25">
      <c r="A105" s="121"/>
      <c r="B105" s="122"/>
      <c r="C105" s="123"/>
      <c r="D105" s="124"/>
      <c r="E105" s="123"/>
      <c r="F105" s="81"/>
      <c r="G105" s="123"/>
      <c r="H105" s="117"/>
      <c r="I105" s="133"/>
      <c r="J105" s="164">
        <v>424</v>
      </c>
      <c r="K105" s="128"/>
      <c r="L105" s="81"/>
      <c r="M105" s="133"/>
      <c r="N105" s="129"/>
      <c r="O105" s="127"/>
    </row>
    <row r="106" spans="1:15" x14ac:dyDescent="0.25">
      <c r="A106" s="121"/>
      <c r="B106" s="122"/>
      <c r="C106" s="123"/>
      <c r="D106" s="124"/>
      <c r="E106" s="123"/>
      <c r="F106" s="81"/>
      <c r="G106" s="123">
        <v>9998</v>
      </c>
      <c r="H106" s="117">
        <v>6</v>
      </c>
      <c r="I106" s="133"/>
      <c r="J106" s="165"/>
      <c r="K106" s="116"/>
      <c r="L106" s="117" t="s">
        <v>184</v>
      </c>
      <c r="M106" s="133"/>
      <c r="N106" s="118">
        <f>+N107</f>
        <v>8198376</v>
      </c>
      <c r="O106" s="127"/>
    </row>
    <row r="107" spans="1:15" x14ac:dyDescent="0.25">
      <c r="A107" s="121"/>
      <c r="B107" s="122"/>
      <c r="C107" s="123"/>
      <c r="D107" s="124"/>
      <c r="E107" s="123"/>
      <c r="F107" s="81"/>
      <c r="G107" s="123"/>
      <c r="H107" s="117">
        <v>6</v>
      </c>
      <c r="I107" s="133">
        <v>1</v>
      </c>
      <c r="J107" s="165"/>
      <c r="K107" s="116"/>
      <c r="L107" s="117" t="s">
        <v>185</v>
      </c>
      <c r="M107" s="133"/>
      <c r="N107" s="118">
        <f>+N108+N109+N110</f>
        <v>8198376</v>
      </c>
      <c r="O107" s="127"/>
    </row>
    <row r="108" spans="1:15" x14ac:dyDescent="0.25">
      <c r="A108" s="121"/>
      <c r="B108" s="122"/>
      <c r="C108" s="123"/>
      <c r="D108" s="124"/>
      <c r="E108" s="123"/>
      <c r="F108" s="123"/>
      <c r="G108" s="164"/>
      <c r="H108" s="81"/>
      <c r="I108" s="123">
        <v>1</v>
      </c>
      <c r="J108" s="164">
        <v>3</v>
      </c>
      <c r="K108" s="128"/>
      <c r="L108" s="81" t="s">
        <v>186</v>
      </c>
      <c r="M108" s="123"/>
      <c r="N108" s="129">
        <f>[1]Calculo!E246</f>
        <v>2295545</v>
      </c>
      <c r="O108" s="131"/>
    </row>
    <row r="109" spans="1:15" x14ac:dyDescent="0.25">
      <c r="A109" s="121"/>
      <c r="B109" s="122"/>
      <c r="C109" s="123"/>
      <c r="D109" s="124"/>
      <c r="E109" s="123"/>
      <c r="F109" s="123"/>
      <c r="G109" s="164"/>
      <c r="H109" s="81"/>
      <c r="I109" s="123">
        <v>4</v>
      </c>
      <c r="J109" s="123">
        <v>6</v>
      </c>
      <c r="K109" s="128"/>
      <c r="L109" s="81" t="s">
        <v>187</v>
      </c>
      <c r="M109" s="123"/>
      <c r="N109" s="129">
        <f>[1]Calculo!E245</f>
        <v>3525302</v>
      </c>
      <c r="O109" s="131"/>
    </row>
    <row r="110" spans="1:15" x14ac:dyDescent="0.25">
      <c r="A110" s="121"/>
      <c r="B110" s="122"/>
      <c r="C110" s="123"/>
      <c r="D110" s="124"/>
      <c r="E110" s="123"/>
      <c r="F110" s="123"/>
      <c r="G110" s="81"/>
      <c r="H110" s="125"/>
      <c r="I110" s="125">
        <v>1</v>
      </c>
      <c r="J110" s="123">
        <v>9</v>
      </c>
      <c r="K110" s="128"/>
      <c r="L110" s="81" t="s">
        <v>188</v>
      </c>
      <c r="M110" s="123"/>
      <c r="N110" s="129">
        <f>ROUND([1]Calculo!E247,0)</f>
        <v>2377529</v>
      </c>
      <c r="O110" s="131"/>
    </row>
    <row r="111" spans="1:15" x14ac:dyDescent="0.25">
      <c r="A111" s="121"/>
      <c r="B111" s="122"/>
      <c r="C111" s="123"/>
      <c r="D111" s="124"/>
      <c r="E111" s="123"/>
      <c r="F111" s="123"/>
      <c r="G111" s="81"/>
      <c r="H111" s="125"/>
      <c r="I111" s="125"/>
      <c r="J111" s="123"/>
      <c r="K111" s="128"/>
      <c r="L111" s="81"/>
      <c r="M111" s="123"/>
      <c r="N111" s="129"/>
      <c r="O111" s="131"/>
    </row>
    <row r="112" spans="1:15" x14ac:dyDescent="0.25">
      <c r="A112" s="121"/>
      <c r="B112" s="122"/>
      <c r="C112" s="123"/>
      <c r="D112" s="124"/>
      <c r="E112" s="123"/>
      <c r="F112" s="123"/>
      <c r="G112" s="81"/>
      <c r="H112" s="125"/>
      <c r="I112" s="125"/>
      <c r="J112" s="123"/>
      <c r="K112" s="123"/>
      <c r="L112" s="81"/>
      <c r="M112" s="123"/>
      <c r="N112" s="129"/>
      <c r="O112" s="131"/>
    </row>
    <row r="113" spans="1:15" x14ac:dyDescent="0.25">
      <c r="A113" s="121"/>
      <c r="B113" s="122"/>
      <c r="C113" s="123"/>
      <c r="D113" s="124"/>
      <c r="E113" s="123"/>
      <c r="F113" s="123"/>
      <c r="G113" s="81"/>
      <c r="H113" s="125"/>
      <c r="I113" s="125"/>
      <c r="J113" s="123"/>
      <c r="K113" s="123"/>
      <c r="L113" s="81"/>
      <c r="M113" s="123"/>
      <c r="N113" s="129"/>
      <c r="O113" s="131"/>
    </row>
    <row r="114" spans="1:15" x14ac:dyDescent="0.25">
      <c r="A114" s="121"/>
      <c r="B114" s="122"/>
      <c r="C114" s="123"/>
      <c r="D114" s="124"/>
      <c r="E114" s="123"/>
      <c r="F114" s="123"/>
      <c r="G114" s="81"/>
      <c r="H114" s="125"/>
      <c r="I114" s="125"/>
      <c r="J114" s="123"/>
      <c r="K114" s="123"/>
      <c r="L114" s="81"/>
      <c r="M114" s="123"/>
      <c r="N114" s="129"/>
      <c r="O114" s="131"/>
    </row>
    <row r="115" spans="1:15" x14ac:dyDescent="0.25">
      <c r="A115" s="121"/>
      <c r="B115" s="122"/>
      <c r="C115" s="123"/>
      <c r="D115" s="124"/>
      <c r="E115" s="123"/>
      <c r="F115" s="123"/>
      <c r="G115" s="81"/>
      <c r="H115" s="125"/>
      <c r="I115" s="125"/>
      <c r="J115" s="123"/>
      <c r="K115" s="123"/>
      <c r="L115" s="81"/>
      <c r="M115" s="123"/>
      <c r="N115" s="129"/>
      <c r="O115" s="131"/>
    </row>
    <row r="116" spans="1:15" x14ac:dyDescent="0.25">
      <c r="A116" s="121"/>
      <c r="B116" s="122"/>
      <c r="C116" s="123"/>
      <c r="D116" s="124"/>
      <c r="E116" s="123"/>
      <c r="F116" s="123"/>
      <c r="G116" s="81"/>
      <c r="H116" s="125"/>
      <c r="I116" s="125"/>
      <c r="J116" s="123"/>
      <c r="K116" s="123"/>
      <c r="L116" s="81"/>
      <c r="M116" s="123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81"/>
      <c r="H117" s="125"/>
      <c r="I117" s="125"/>
      <c r="J117" s="123"/>
      <c r="K117" s="123"/>
      <c r="L117" s="81"/>
      <c r="M117" s="123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81"/>
      <c r="H118" s="125"/>
      <c r="I118" s="125"/>
      <c r="J118" s="123"/>
      <c r="K118" s="123"/>
      <c r="L118" s="81"/>
      <c r="M118" s="123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81"/>
      <c r="H119" s="125"/>
      <c r="I119" s="125"/>
      <c r="J119" s="123"/>
      <c r="K119" s="123"/>
      <c r="L119" s="81"/>
      <c r="M119" s="123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G120" s="81"/>
      <c r="H120" s="125"/>
      <c r="I120" s="125"/>
      <c r="J120" s="123"/>
      <c r="K120" s="123"/>
      <c r="L120" s="81"/>
      <c r="M120" s="123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81"/>
      <c r="H121" s="125"/>
      <c r="I121" s="125"/>
      <c r="J121" s="123"/>
      <c r="K121" s="123"/>
      <c r="L121" s="81"/>
      <c r="M121" s="123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81"/>
      <c r="H122" s="125"/>
      <c r="I122" s="125"/>
      <c r="J122" s="123"/>
      <c r="K122" s="123"/>
      <c r="L122" s="81"/>
      <c r="M122" s="123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81"/>
      <c r="H123" s="125"/>
      <c r="I123" s="125"/>
      <c r="J123" s="123"/>
      <c r="K123" s="123"/>
      <c r="L123" s="81"/>
      <c r="M123" s="123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81"/>
      <c r="H124" s="125"/>
      <c r="I124" s="125"/>
      <c r="J124" s="123"/>
      <c r="K124" s="123"/>
      <c r="L124" s="81"/>
      <c r="M124" s="123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G125" s="81"/>
      <c r="H125" s="125"/>
      <c r="I125" s="125"/>
      <c r="J125" s="123"/>
      <c r="K125" s="123"/>
      <c r="L125" s="81"/>
      <c r="M125" s="123"/>
      <c r="N125" s="129"/>
      <c r="O125" s="131"/>
    </row>
    <row r="126" spans="1:15" x14ac:dyDescent="0.25">
      <c r="A126" s="121"/>
      <c r="B126" s="122"/>
      <c r="C126" s="123"/>
      <c r="D126" s="124"/>
      <c r="E126" s="123"/>
      <c r="F126" s="123"/>
      <c r="G126" s="81"/>
      <c r="H126" s="125"/>
      <c r="I126" s="125"/>
      <c r="J126" s="123"/>
      <c r="K126" s="123"/>
      <c r="L126" s="81"/>
      <c r="M126" s="123"/>
      <c r="N126" s="129"/>
      <c r="O126" s="131"/>
    </row>
    <row r="127" spans="1:15" ht="15.75" thickBot="1" x14ac:dyDescent="0.3">
      <c r="A127" s="137"/>
      <c r="B127" s="138"/>
      <c r="C127" s="139"/>
      <c r="D127" s="140"/>
      <c r="E127" s="139"/>
      <c r="F127" s="139"/>
      <c r="G127" s="141"/>
      <c r="H127" s="142"/>
      <c r="I127" s="142"/>
      <c r="J127" s="139"/>
      <c r="K127" s="139"/>
      <c r="L127" s="141"/>
      <c r="M127" s="139"/>
      <c r="N127" s="144"/>
      <c r="O127" s="146"/>
    </row>
    <row r="128" spans="1:15" ht="15.75" thickBot="1" x14ac:dyDescent="0.3">
      <c r="A128" s="242"/>
      <c r="B128" s="243"/>
      <c r="C128" s="244"/>
      <c r="D128" s="245"/>
      <c r="E128" s="244"/>
      <c r="F128" s="244"/>
      <c r="G128" s="480" t="s">
        <v>46</v>
      </c>
      <c r="H128" s="480"/>
      <c r="I128" s="480"/>
      <c r="J128" s="481"/>
      <c r="K128" s="246"/>
      <c r="L128" s="246"/>
      <c r="M128" s="244"/>
      <c r="N128" s="247">
        <f>N15+N35+N92+N106</f>
        <v>32899099</v>
      </c>
      <c r="O128" s="248"/>
    </row>
    <row r="129" spans="1:15" ht="15.75" thickTop="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174"/>
      <c r="O129" s="174"/>
    </row>
    <row r="130" spans="1:15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174"/>
      <c r="O130" s="174"/>
    </row>
    <row r="131" spans="1:15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174"/>
      <c r="O131" s="174"/>
    </row>
    <row r="132" spans="1:15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174"/>
      <c r="O132" s="174"/>
    </row>
    <row r="133" spans="1:15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174"/>
      <c r="O133" s="174"/>
    </row>
    <row r="134" spans="1:15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174"/>
      <c r="O134" s="174"/>
    </row>
    <row r="135" spans="1:15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174"/>
      <c r="O135" s="174"/>
    </row>
    <row r="136" spans="1:15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174"/>
      <c r="O136" s="174"/>
    </row>
    <row r="137" spans="1:15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174"/>
      <c r="O137" s="174"/>
    </row>
    <row r="138" spans="1:15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174"/>
      <c r="O138" s="174"/>
    </row>
    <row r="139" spans="1:15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174"/>
      <c r="O139" s="174"/>
    </row>
    <row r="140" spans="1:15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174"/>
      <c r="O140" s="174"/>
    </row>
    <row r="141" spans="1:15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174"/>
      <c r="O141" s="174"/>
    </row>
    <row r="142" spans="1:15" x14ac:dyDescent="0.25">
      <c r="A142" s="452" t="str">
        <f>+'[1]Hoja3 - H'!A148</f>
        <v>LIC.  MARICELA CHECO</v>
      </c>
      <c r="B142" s="452"/>
      <c r="C142" s="452"/>
      <c r="D142" s="452"/>
      <c r="E142" s="452"/>
      <c r="F142" s="452"/>
      <c r="G142" s="452"/>
      <c r="H142" s="452"/>
      <c r="I142" s="452"/>
      <c r="J142" s="452"/>
      <c r="K142" s="452"/>
      <c r="L142" s="452" t="str">
        <f>+'[1]Hoja3 - H'!M148</f>
        <v xml:space="preserve">FERNANDO DURÁN </v>
      </c>
      <c r="M142" s="452"/>
      <c r="N142" s="452"/>
      <c r="O142" s="452"/>
    </row>
    <row r="143" spans="1:15" x14ac:dyDescent="0.25">
      <c r="A143" s="440" t="s">
        <v>49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1" t="s">
        <v>189</v>
      </c>
      <c r="M143" s="441"/>
      <c r="N143" s="441"/>
      <c r="O143" s="441"/>
    </row>
    <row r="144" spans="1:15" x14ac:dyDescent="0.25">
      <c r="A144" s="441" t="str">
        <f>+'[1]Hoja3 - H'!A150</f>
        <v xml:space="preserve">Contralor </v>
      </c>
      <c r="B144" s="441"/>
      <c r="C144" s="441"/>
      <c r="D144" s="441"/>
      <c r="E144" s="441"/>
      <c r="F144" s="441"/>
      <c r="G144" s="441"/>
      <c r="H144" s="441"/>
      <c r="I144" s="441"/>
      <c r="J144" s="441"/>
      <c r="K144" s="441"/>
      <c r="L144" s="441" t="str">
        <f>+'[1]Hoja3 - H'!M150</f>
        <v>ADMINSTRADOR GENERAL</v>
      </c>
      <c r="M144" s="441"/>
      <c r="N144" s="441"/>
      <c r="O144" s="441"/>
    </row>
    <row r="145" spans="1:15" ht="15.75" x14ac:dyDescent="0.25">
      <c r="A145" s="249"/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  <c r="L145" s="249"/>
      <c r="M145" s="249"/>
      <c r="N145" s="249"/>
      <c r="O145" s="249"/>
    </row>
  </sheetData>
  <mergeCells count="29">
    <mergeCell ref="A8:H8"/>
    <mergeCell ref="A2:O2"/>
    <mergeCell ref="A3:O3"/>
    <mergeCell ref="M4:N4"/>
    <mergeCell ref="A6:H6"/>
    <mergeCell ref="A7:H7"/>
    <mergeCell ref="A88:L88"/>
    <mergeCell ref="M88:O88"/>
    <mergeCell ref="A11:J11"/>
    <mergeCell ref="M11:O11"/>
    <mergeCell ref="A12:G12"/>
    <mergeCell ref="H12:L12"/>
    <mergeCell ref="L13:L14"/>
    <mergeCell ref="A79:O79"/>
    <mergeCell ref="A80:O80"/>
    <mergeCell ref="M81:O81"/>
    <mergeCell ref="A83:H83"/>
    <mergeCell ref="A84:H84"/>
    <mergeCell ref="A85:H85"/>
    <mergeCell ref="A143:K143"/>
    <mergeCell ref="L143:O143"/>
    <mergeCell ref="A144:K144"/>
    <mergeCell ref="L144:O144"/>
    <mergeCell ref="A89:G89"/>
    <mergeCell ref="H89:L89"/>
    <mergeCell ref="L90:L91"/>
    <mergeCell ref="G128:J128"/>
    <mergeCell ref="A142:K142"/>
    <mergeCell ref="L142:O142"/>
  </mergeCells>
  <pageMargins left="0.7" right="0.7" top="0.75" bottom="0.75" header="0.3" footer="0.3"/>
  <pageSetup scale="56" orientation="portrait" r:id="rId1"/>
  <rowBreaks count="1" manualBreakCount="1">
    <brk id="78" max="16383" man="1"/>
  </rowBreaks>
  <ignoredErrors>
    <ignoredError sqref="A12:O14 B15:D15 K18:K40 K56:K64 A92:G92 M91:O91" numberStoredAsText="1"/>
    <ignoredError sqref="N25:N45 N94:N9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5BFA0-435D-424E-B69E-B5589B43C46D}">
  <dimension ref="A1:P150"/>
  <sheetViews>
    <sheetView topLeftCell="A18" zoomScaleNormal="100" workbookViewId="0">
      <selection activeCell="G18" sqref="G18"/>
    </sheetView>
  </sheetViews>
  <sheetFormatPr baseColWidth="10" defaultRowHeight="15" x14ac:dyDescent="0.25"/>
  <cols>
    <col min="1" max="1" width="5.140625" style="81" customWidth="1"/>
    <col min="2" max="2" width="5.28515625" style="81" customWidth="1"/>
    <col min="3" max="3" width="5" style="81" customWidth="1"/>
    <col min="4" max="4" width="9.7109375" style="81" customWidth="1"/>
    <col min="5" max="5" width="7.7109375" style="81" customWidth="1"/>
    <col min="6" max="6" width="5.140625" style="81" customWidth="1"/>
    <col min="7" max="7" width="6.28515625" style="81" customWidth="1"/>
    <col min="8" max="8" width="2.85546875" style="81" customWidth="1"/>
    <col min="9" max="9" width="5.140625" style="81" customWidth="1"/>
    <col min="10" max="10" width="6.140625" style="81" customWidth="1"/>
    <col min="11" max="12" width="6.7109375" style="81" customWidth="1"/>
    <col min="13" max="13" width="39.140625" style="81" customWidth="1"/>
    <col min="14" max="14" width="12.7109375" style="81" customWidth="1"/>
    <col min="15" max="15" width="21.42578125" style="81" bestFit="1" customWidth="1"/>
    <col min="16" max="16" width="9.7109375" style="81" customWidth="1"/>
  </cols>
  <sheetData>
    <row r="1" spans="1:16" ht="15.75" thickBot="1" x14ac:dyDescent="0.3"/>
    <row r="2" spans="1:16" x14ac:dyDescent="0.25">
      <c r="A2" s="456" t="s">
        <v>190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8"/>
    </row>
    <row r="3" spans="1:16" x14ac:dyDescent="0.25">
      <c r="A3" s="459" t="s">
        <v>54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1"/>
    </row>
    <row r="4" spans="1:16" ht="15.75" x14ac:dyDescent="0.3">
      <c r="A4" s="83"/>
      <c r="O4" s="250" t="s">
        <v>55</v>
      </c>
      <c r="P4" s="178"/>
    </row>
    <row r="5" spans="1:16" x14ac:dyDescent="0.25">
      <c r="A5" s="83"/>
      <c r="P5" s="85"/>
    </row>
    <row r="6" spans="1:16" x14ac:dyDescent="0.25">
      <c r="A6" s="86" t="s">
        <v>56</v>
      </c>
      <c r="N6" s="87" t="s">
        <v>157</v>
      </c>
      <c r="O6" s="176"/>
      <c r="P6" s="85"/>
    </row>
    <row r="7" spans="1:16" x14ac:dyDescent="0.25">
      <c r="A7" s="86" t="s">
        <v>57</v>
      </c>
      <c r="N7" s="87" t="s">
        <v>5</v>
      </c>
      <c r="O7" s="176"/>
      <c r="P7" s="85"/>
    </row>
    <row r="8" spans="1:16" x14ac:dyDescent="0.25">
      <c r="A8" s="86" t="str">
        <f>+'[1]Hoja2 - F'!A90</f>
        <v>MES: NOVIEMBRE</v>
      </c>
      <c r="N8" s="87" t="s">
        <v>7</v>
      </c>
      <c r="O8" s="176"/>
      <c r="P8" s="85"/>
    </row>
    <row r="9" spans="1:16" ht="15.75" thickBot="1" x14ac:dyDescent="0.3">
      <c r="A9" s="88" t="str">
        <f>+[1]Hoja1!B9</f>
        <v>AÑO : 2025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251"/>
      <c r="B10" s="252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89"/>
      <c r="O10" s="227"/>
      <c r="P10" s="253"/>
    </row>
    <row r="11" spans="1:16" x14ac:dyDescent="0.25">
      <c r="A11" s="486" t="s">
        <v>58</v>
      </c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232"/>
      <c r="M11" s="232"/>
      <c r="N11" s="489" t="s">
        <v>59</v>
      </c>
      <c r="O11" s="487"/>
      <c r="P11" s="490"/>
    </row>
    <row r="12" spans="1:16" x14ac:dyDescent="0.25">
      <c r="A12" s="473" t="s">
        <v>15</v>
      </c>
      <c r="B12" s="474"/>
      <c r="C12" s="474"/>
      <c r="D12" s="474"/>
      <c r="E12" s="474"/>
      <c r="F12" s="474"/>
      <c r="G12" s="475"/>
      <c r="H12" s="254"/>
      <c r="I12" s="513" t="s">
        <v>60</v>
      </c>
      <c r="J12" s="514"/>
      <c r="K12" s="514"/>
      <c r="L12" s="514"/>
      <c r="M12" s="453"/>
      <c r="N12" s="180" t="s">
        <v>61</v>
      </c>
      <c r="O12" s="181" t="s">
        <v>62</v>
      </c>
      <c r="P12" s="182" t="s">
        <v>63</v>
      </c>
    </row>
    <row r="13" spans="1:16" x14ac:dyDescent="0.25">
      <c r="A13" s="153"/>
      <c r="B13" s="96" t="s">
        <v>64</v>
      </c>
      <c r="C13" s="154"/>
      <c r="D13" s="96"/>
      <c r="E13" s="154"/>
      <c r="F13" s="96"/>
      <c r="G13" s="154"/>
      <c r="H13" s="154"/>
      <c r="I13" s="96"/>
      <c r="J13" s="96"/>
      <c r="K13" s="255"/>
      <c r="L13" s="255"/>
      <c r="M13" s="448"/>
      <c r="N13" s="256"/>
      <c r="O13" s="101"/>
      <c r="P13" s="102"/>
    </row>
    <row r="14" spans="1:16" ht="15.75" thickBot="1" x14ac:dyDescent="0.3">
      <c r="A14" s="155" t="s">
        <v>65</v>
      </c>
      <c r="B14" s="156" t="s">
        <v>65</v>
      </c>
      <c r="C14" s="157" t="s">
        <v>66</v>
      </c>
      <c r="D14" s="156" t="s">
        <v>67</v>
      </c>
      <c r="E14" s="157" t="s">
        <v>68</v>
      </c>
      <c r="F14" s="156" t="s">
        <v>69</v>
      </c>
      <c r="G14" s="157" t="s">
        <v>139</v>
      </c>
      <c r="H14" s="157"/>
      <c r="I14" s="156" t="s">
        <v>71</v>
      </c>
      <c r="J14" s="156" t="s">
        <v>72</v>
      </c>
      <c r="K14" s="257" t="s">
        <v>73</v>
      </c>
      <c r="L14" s="257" t="s">
        <v>74</v>
      </c>
      <c r="M14" s="449"/>
      <c r="N14" s="258" t="s">
        <v>22</v>
      </c>
      <c r="O14" s="160" t="s">
        <v>23</v>
      </c>
      <c r="P14" s="161" t="s">
        <v>24</v>
      </c>
    </row>
    <row r="15" spans="1:16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4" t="s">
        <v>77</v>
      </c>
      <c r="G15" s="111"/>
      <c r="H15" s="114"/>
      <c r="I15" s="114">
        <v>1</v>
      </c>
      <c r="J15" s="111">
        <v>1</v>
      </c>
      <c r="K15" s="162">
        <v>1</v>
      </c>
      <c r="L15" s="162"/>
      <c r="M15" s="111" t="s">
        <v>78</v>
      </c>
      <c r="N15" s="163"/>
      <c r="O15" s="259">
        <f>+O16+O26+O30+O33</f>
        <v>68061885</v>
      </c>
      <c r="P15" s="120">
        <f>+P16+P20+P33</f>
        <v>0</v>
      </c>
    </row>
    <row r="16" spans="1:16" x14ac:dyDescent="0.25">
      <c r="A16" s="121"/>
      <c r="B16" s="122"/>
      <c r="C16" s="123"/>
      <c r="D16" s="124"/>
      <c r="E16" s="123"/>
      <c r="G16" s="123"/>
      <c r="I16" s="81">
        <v>1</v>
      </c>
      <c r="J16" s="133">
        <v>1</v>
      </c>
      <c r="K16" s="165"/>
      <c r="L16" s="165"/>
      <c r="M16" s="133" t="s">
        <v>191</v>
      </c>
      <c r="N16" s="118"/>
      <c r="O16" s="126">
        <f>+O17+O20+O23+O24</f>
        <v>62426708</v>
      </c>
      <c r="P16" s="127">
        <f>+P18+P19</f>
        <v>0</v>
      </c>
    </row>
    <row r="17" spans="1:16" x14ac:dyDescent="0.25">
      <c r="A17" s="121"/>
      <c r="B17" s="122"/>
      <c r="C17" s="123"/>
      <c r="D17" s="124"/>
      <c r="E17" s="123"/>
      <c r="G17" s="123"/>
      <c r="J17" s="133"/>
      <c r="K17" s="165">
        <v>1</v>
      </c>
      <c r="L17" s="164"/>
      <c r="M17" s="133" t="s">
        <v>80</v>
      </c>
      <c r="N17" s="118"/>
      <c r="O17" s="136">
        <f>+O18+O19</f>
        <v>47087697</v>
      </c>
      <c r="P17" s="127"/>
    </row>
    <row r="18" spans="1:16" x14ac:dyDescent="0.25">
      <c r="A18" s="121"/>
      <c r="B18" s="122"/>
      <c r="C18" s="123"/>
      <c r="D18" s="124"/>
      <c r="E18" s="123"/>
      <c r="G18" s="113" t="s">
        <v>27</v>
      </c>
      <c r="H18" s="260"/>
      <c r="J18" s="123"/>
      <c r="K18" s="164"/>
      <c r="L18" s="241" t="s">
        <v>28</v>
      </c>
      <c r="M18" s="123" t="s">
        <v>81</v>
      </c>
      <c r="N18" s="129"/>
      <c r="O18" s="135">
        <f>ROUND([1]Hoja1!I19*0.63,0)</f>
        <v>12115494</v>
      </c>
      <c r="P18" s="131"/>
    </row>
    <row r="19" spans="1:16" x14ac:dyDescent="0.25">
      <c r="A19" s="121"/>
      <c r="B19" s="122"/>
      <c r="C19" s="123"/>
      <c r="D19" s="124"/>
      <c r="E19" s="123"/>
      <c r="G19" s="123">
        <v>9998</v>
      </c>
      <c r="J19" s="123"/>
      <c r="K19" s="164"/>
      <c r="L19" s="241" t="s">
        <v>28</v>
      </c>
      <c r="M19" s="123" t="s">
        <v>81</v>
      </c>
      <c r="N19" s="129"/>
      <c r="O19" s="130">
        <f>ROUND([1]Calculo!H52-O18,0)</f>
        <v>34972203</v>
      </c>
      <c r="P19" s="131"/>
    </row>
    <row r="20" spans="1:16" x14ac:dyDescent="0.25">
      <c r="A20" s="121"/>
      <c r="B20" s="122"/>
      <c r="C20" s="123"/>
      <c r="D20" s="124"/>
      <c r="E20" s="123"/>
      <c r="G20" s="123">
        <v>9998</v>
      </c>
      <c r="J20" s="133"/>
      <c r="K20" s="165">
        <v>2</v>
      </c>
      <c r="L20" s="241"/>
      <c r="M20" s="123" t="s">
        <v>83</v>
      </c>
      <c r="N20" s="118"/>
      <c r="O20" s="126">
        <f>ROUND(O21+O22,0)</f>
        <v>507232</v>
      </c>
      <c r="P20" s="127">
        <f>+P21</f>
        <v>0</v>
      </c>
    </row>
    <row r="21" spans="1:16" x14ac:dyDescent="0.25">
      <c r="A21" s="121"/>
      <c r="B21" s="122"/>
      <c r="C21" s="123"/>
      <c r="D21" s="124"/>
      <c r="E21" s="123"/>
      <c r="G21" s="123"/>
      <c r="J21" s="123"/>
      <c r="K21" s="164"/>
      <c r="L21" s="241" t="s">
        <v>31</v>
      </c>
      <c r="M21" s="164" t="s">
        <v>84</v>
      </c>
      <c r="N21" s="129"/>
      <c r="O21" s="130">
        <f>[1]Calculo!$H$55</f>
        <v>507232</v>
      </c>
      <c r="P21" s="131"/>
    </row>
    <row r="22" spans="1:16" hidden="1" x14ac:dyDescent="0.25">
      <c r="A22" s="121"/>
      <c r="B22" s="122"/>
      <c r="C22" s="123"/>
      <c r="D22" s="124"/>
      <c r="E22" s="123"/>
      <c r="G22" s="113" t="s">
        <v>27</v>
      </c>
      <c r="H22" s="260"/>
      <c r="I22" s="81">
        <v>1</v>
      </c>
      <c r="J22" s="123">
        <v>1</v>
      </c>
      <c r="K22" s="164">
        <v>2</v>
      </c>
      <c r="L22" s="241" t="s">
        <v>37</v>
      </c>
      <c r="M22" s="81" t="s">
        <v>85</v>
      </c>
      <c r="N22" s="129"/>
      <c r="O22" s="130">
        <f>[1]Calculo!H56</f>
        <v>0</v>
      </c>
      <c r="P22" s="131"/>
    </row>
    <row r="23" spans="1:16" x14ac:dyDescent="0.25">
      <c r="A23" s="121"/>
      <c r="B23" s="122"/>
      <c r="C23" s="123"/>
      <c r="D23" s="124"/>
      <c r="E23" s="123"/>
      <c r="G23" s="123">
        <v>9998</v>
      </c>
      <c r="J23" s="125"/>
      <c r="K23" s="133">
        <v>4</v>
      </c>
      <c r="L23" s="128"/>
      <c r="M23" s="164" t="s">
        <v>159</v>
      </c>
      <c r="N23" s="129"/>
      <c r="O23" s="130">
        <f>ROUND([1]Calculo!$H$61,0)</f>
        <v>14126368</v>
      </c>
      <c r="P23" s="131"/>
    </row>
    <row r="24" spans="1:16" x14ac:dyDescent="0.25">
      <c r="A24" s="121"/>
      <c r="B24" s="122"/>
      <c r="C24" s="123"/>
      <c r="D24" s="124"/>
      <c r="E24" s="123"/>
      <c r="G24" s="123">
        <v>9998</v>
      </c>
      <c r="J24" s="125"/>
      <c r="K24" s="133">
        <v>5</v>
      </c>
      <c r="L24" s="128"/>
      <c r="M24" s="164" t="s">
        <v>87</v>
      </c>
      <c r="N24" s="129"/>
      <c r="O24" s="126">
        <f>+O25</f>
        <v>705411</v>
      </c>
      <c r="P24" s="131"/>
    </row>
    <row r="25" spans="1:16" x14ac:dyDescent="0.25">
      <c r="A25" s="121"/>
      <c r="B25" s="122"/>
      <c r="C25" s="123"/>
      <c r="D25" s="124"/>
      <c r="E25" s="123"/>
      <c r="G25" s="123"/>
      <c r="J25" s="125"/>
      <c r="K25" s="123"/>
      <c r="L25" s="128" t="s">
        <v>28</v>
      </c>
      <c r="M25" s="81" t="s">
        <v>87</v>
      </c>
      <c r="N25" s="129"/>
      <c r="O25" s="130">
        <f>ROUND([1]Calculo!$H$64,0)</f>
        <v>705411</v>
      </c>
      <c r="P25" s="131"/>
    </row>
    <row r="26" spans="1:16" x14ac:dyDescent="0.25">
      <c r="A26" s="121"/>
      <c r="B26" s="122"/>
      <c r="C26" s="123"/>
      <c r="D26" s="124"/>
      <c r="E26" s="123"/>
      <c r="G26" s="123">
        <v>9998</v>
      </c>
      <c r="I26" s="117">
        <v>1</v>
      </c>
      <c r="J26" s="132">
        <v>2</v>
      </c>
      <c r="K26" s="133"/>
      <c r="L26" s="116"/>
      <c r="M26" s="117" t="s">
        <v>88</v>
      </c>
      <c r="N26" s="129"/>
      <c r="O26" s="126">
        <f>+O27</f>
        <v>1134641</v>
      </c>
      <c r="P26" s="131"/>
    </row>
    <row r="27" spans="1:16" x14ac:dyDescent="0.25">
      <c r="A27" s="121"/>
      <c r="B27" s="122"/>
      <c r="C27" s="123"/>
      <c r="D27" s="124"/>
      <c r="E27" s="123"/>
      <c r="G27" s="123"/>
      <c r="I27" s="117"/>
      <c r="J27" s="132"/>
      <c r="K27" s="133">
        <v>2</v>
      </c>
      <c r="L27" s="128"/>
      <c r="M27" s="81" t="s">
        <v>89</v>
      </c>
      <c r="N27" s="129"/>
      <c r="O27" s="126">
        <f>+O29</f>
        <v>1134641</v>
      </c>
      <c r="P27" s="131"/>
    </row>
    <row r="28" spans="1:16" hidden="1" x14ac:dyDescent="0.25">
      <c r="A28" s="121"/>
      <c r="B28" s="122"/>
      <c r="C28" s="123"/>
      <c r="D28" s="124"/>
      <c r="E28" s="123"/>
      <c r="G28" s="123"/>
      <c r="I28" s="117"/>
      <c r="J28" s="132"/>
      <c r="K28" s="123"/>
      <c r="L28" s="128" t="s">
        <v>34</v>
      </c>
      <c r="M28" s="81" t="s">
        <v>161</v>
      </c>
      <c r="N28" s="129"/>
      <c r="O28" s="130">
        <f>[1]Calculo!H72</f>
        <v>0</v>
      </c>
      <c r="P28" s="131"/>
    </row>
    <row r="29" spans="1:16" x14ac:dyDescent="0.25">
      <c r="A29" s="121"/>
      <c r="B29" s="122"/>
      <c r="C29" s="123"/>
      <c r="D29" s="124"/>
      <c r="E29" s="123"/>
      <c r="G29" s="123"/>
      <c r="I29" s="117"/>
      <c r="J29" s="132"/>
      <c r="K29" s="123"/>
      <c r="L29" s="128" t="s">
        <v>91</v>
      </c>
      <c r="M29" s="81" t="s">
        <v>92</v>
      </c>
      <c r="N29" s="129"/>
      <c r="O29" s="130">
        <f>[1]Calculo!$H$73</f>
        <v>1134641</v>
      </c>
      <c r="P29" s="131"/>
    </row>
    <row r="30" spans="1:16" x14ac:dyDescent="0.25">
      <c r="A30" s="121"/>
      <c r="B30" s="122"/>
      <c r="C30" s="123"/>
      <c r="D30" s="124"/>
      <c r="E30" s="123"/>
      <c r="G30" s="123">
        <v>9998</v>
      </c>
      <c r="I30" s="117">
        <v>1</v>
      </c>
      <c r="J30" s="132">
        <v>4</v>
      </c>
      <c r="K30" s="123"/>
      <c r="L30" s="128"/>
      <c r="M30" s="165" t="s">
        <v>93</v>
      </c>
      <c r="N30" s="129"/>
      <c r="O30" s="126">
        <f>+O31</f>
        <v>1160309</v>
      </c>
      <c r="P30" s="131"/>
    </row>
    <row r="31" spans="1:16" x14ac:dyDescent="0.25">
      <c r="A31" s="121"/>
      <c r="B31" s="122"/>
      <c r="C31" s="123"/>
      <c r="D31" s="124"/>
      <c r="E31" s="123"/>
      <c r="G31" s="123"/>
      <c r="J31" s="123"/>
      <c r="K31" s="165">
        <v>2</v>
      </c>
      <c r="L31" s="128"/>
      <c r="M31" s="164" t="s">
        <v>94</v>
      </c>
      <c r="N31" s="129"/>
      <c r="O31" s="130">
        <f>+O32</f>
        <v>1160309</v>
      </c>
      <c r="P31" s="131"/>
    </row>
    <row r="32" spans="1:16" x14ac:dyDescent="0.25">
      <c r="A32" s="121"/>
      <c r="B32" s="122"/>
      <c r="C32" s="123"/>
      <c r="D32" s="124"/>
      <c r="E32" s="123"/>
      <c r="G32" s="123"/>
      <c r="J32" s="123"/>
      <c r="K32" s="164"/>
      <c r="L32" s="241" t="s">
        <v>37</v>
      </c>
      <c r="M32" s="123" t="s">
        <v>95</v>
      </c>
      <c r="N32" s="129"/>
      <c r="O32" s="130">
        <f>[1]Calculo!$H$77</f>
        <v>1160309</v>
      </c>
      <c r="P32" s="131"/>
    </row>
    <row r="33" spans="1:16" x14ac:dyDescent="0.25">
      <c r="A33" s="121"/>
      <c r="B33" s="122"/>
      <c r="C33" s="123"/>
      <c r="D33" s="124"/>
      <c r="E33" s="123"/>
      <c r="G33" s="123">
        <v>9998</v>
      </c>
      <c r="I33" s="81">
        <v>1</v>
      </c>
      <c r="J33" s="133">
        <v>5</v>
      </c>
      <c r="K33" s="165"/>
      <c r="L33" s="239"/>
      <c r="M33" s="133" t="s">
        <v>96</v>
      </c>
      <c r="N33" s="118"/>
      <c r="O33" s="126">
        <f>+O34</f>
        <v>3340227</v>
      </c>
      <c r="P33" s="127">
        <f>+P34</f>
        <v>0</v>
      </c>
    </row>
    <row r="34" spans="1:16" x14ac:dyDescent="0.25">
      <c r="A34" s="121"/>
      <c r="B34" s="122"/>
      <c r="C34" s="123"/>
      <c r="D34" s="124"/>
      <c r="E34" s="123"/>
      <c r="G34" s="123"/>
      <c r="J34" s="123"/>
      <c r="K34" s="164">
        <v>2</v>
      </c>
      <c r="L34" s="241"/>
      <c r="M34" s="123" t="s">
        <v>97</v>
      </c>
      <c r="N34" s="129"/>
      <c r="O34" s="130">
        <f>[1]Calculo!$H$85</f>
        <v>3340227</v>
      </c>
      <c r="P34" s="131"/>
    </row>
    <row r="35" spans="1:16" x14ac:dyDescent="0.25">
      <c r="A35" s="121"/>
      <c r="B35" s="122"/>
      <c r="C35" s="123"/>
      <c r="D35" s="124"/>
      <c r="E35" s="123"/>
      <c r="G35" s="123"/>
      <c r="J35" s="123"/>
      <c r="K35" s="164"/>
      <c r="L35" s="241"/>
      <c r="M35" s="123"/>
      <c r="N35" s="129"/>
      <c r="O35" s="261"/>
      <c r="P35" s="131"/>
    </row>
    <row r="36" spans="1:16" x14ac:dyDescent="0.25">
      <c r="A36" s="121"/>
      <c r="B36" s="122"/>
      <c r="C36" s="123"/>
      <c r="D36" s="124"/>
      <c r="E36" s="123"/>
      <c r="G36" s="123">
        <v>9998</v>
      </c>
      <c r="I36" s="117">
        <v>2</v>
      </c>
      <c r="J36" s="133"/>
      <c r="K36" s="165"/>
      <c r="L36" s="239"/>
      <c r="M36" s="133" t="s">
        <v>163</v>
      </c>
      <c r="N36" s="118"/>
      <c r="O36" s="126">
        <f>+O37+O43+O45+O47+O49+O52+O55+O62</f>
        <v>39597695.259999998</v>
      </c>
      <c r="P36" s="127">
        <f>+P37+P43+P45+P47+P49+P52+P55+P62</f>
        <v>0</v>
      </c>
    </row>
    <row r="37" spans="1:16" x14ac:dyDescent="0.25">
      <c r="A37" s="121"/>
      <c r="B37" s="122"/>
      <c r="C37" s="123"/>
      <c r="D37" s="124"/>
      <c r="E37" s="123"/>
      <c r="G37" s="123"/>
      <c r="I37" s="117">
        <v>2</v>
      </c>
      <c r="J37" s="133">
        <v>1</v>
      </c>
      <c r="K37" s="165"/>
      <c r="L37" s="239"/>
      <c r="M37" s="133" t="s">
        <v>164</v>
      </c>
      <c r="N37" s="118"/>
      <c r="O37" s="126">
        <f>+O38+O39+O41+O42</f>
        <v>3127771</v>
      </c>
      <c r="P37" s="127">
        <f>+P38</f>
        <v>0</v>
      </c>
    </row>
    <row r="38" spans="1:16" x14ac:dyDescent="0.25">
      <c r="A38" s="121"/>
      <c r="B38" s="122"/>
      <c r="C38" s="123"/>
      <c r="D38" s="124"/>
      <c r="E38" s="123"/>
      <c r="G38" s="123"/>
      <c r="I38" s="117"/>
      <c r="J38" s="123"/>
      <c r="K38" s="164">
        <v>3</v>
      </c>
      <c r="L38" s="241"/>
      <c r="M38" s="123" t="s">
        <v>165</v>
      </c>
      <c r="N38" s="129"/>
      <c r="O38" s="130">
        <f>[1]Calculo!$H$92</f>
        <v>1199183</v>
      </c>
      <c r="P38" s="131"/>
    </row>
    <row r="39" spans="1:16" x14ac:dyDescent="0.25">
      <c r="A39" s="121"/>
      <c r="B39" s="122"/>
      <c r="C39" s="123"/>
      <c r="D39" s="124"/>
      <c r="E39" s="123"/>
      <c r="G39" s="123"/>
      <c r="I39" s="117"/>
      <c r="J39" s="123"/>
      <c r="K39" s="165">
        <v>6</v>
      </c>
      <c r="L39" s="241"/>
      <c r="M39" s="123" t="s">
        <v>102</v>
      </c>
      <c r="N39" s="129"/>
      <c r="O39" s="126">
        <f>+O40</f>
        <v>1845798</v>
      </c>
      <c r="P39" s="131"/>
    </row>
    <row r="40" spans="1:16" x14ac:dyDescent="0.25">
      <c r="A40" s="121"/>
      <c r="B40" s="122"/>
      <c r="C40" s="123"/>
      <c r="D40" s="124"/>
      <c r="E40" s="123"/>
      <c r="G40" s="123"/>
      <c r="I40" s="117"/>
      <c r="J40" s="123"/>
      <c r="K40" s="164"/>
      <c r="L40" s="241" t="s">
        <v>28</v>
      </c>
      <c r="M40" s="123" t="s">
        <v>192</v>
      </c>
      <c r="N40" s="129"/>
      <c r="O40" s="130">
        <f>[1]Calculo!$H$96</f>
        <v>1845798</v>
      </c>
      <c r="P40" s="131"/>
    </row>
    <row r="41" spans="1:16" x14ac:dyDescent="0.25">
      <c r="A41" s="121"/>
      <c r="B41" s="122"/>
      <c r="C41" s="123"/>
      <c r="D41" s="124"/>
      <c r="E41" s="123"/>
      <c r="G41" s="123"/>
      <c r="I41" s="117"/>
      <c r="J41" s="123"/>
      <c r="K41" s="164">
        <v>7</v>
      </c>
      <c r="L41" s="241"/>
      <c r="M41" s="123" t="s">
        <v>103</v>
      </c>
      <c r="N41" s="129"/>
      <c r="O41" s="130">
        <f>[1]Calculo!$H$97</f>
        <v>48981</v>
      </c>
      <c r="P41" s="131"/>
    </row>
    <row r="42" spans="1:16" x14ac:dyDescent="0.25">
      <c r="A42" s="121"/>
      <c r="B42" s="122"/>
      <c r="C42" s="123"/>
      <c r="D42" s="124"/>
      <c r="E42" s="123"/>
      <c r="G42" s="123"/>
      <c r="I42" s="117"/>
      <c r="J42" s="123"/>
      <c r="K42" s="164">
        <v>8</v>
      </c>
      <c r="L42" s="241"/>
      <c r="M42" s="123" t="s">
        <v>193</v>
      </c>
      <c r="N42" s="129"/>
      <c r="O42" s="130">
        <f>[1]Calculo!$H$98</f>
        <v>33809</v>
      </c>
      <c r="P42" s="131"/>
    </row>
    <row r="43" spans="1:16" x14ac:dyDescent="0.25">
      <c r="A43" s="121"/>
      <c r="B43" s="122"/>
      <c r="C43" s="123"/>
      <c r="D43" s="124"/>
      <c r="E43" s="123"/>
      <c r="G43" s="123"/>
      <c r="I43" s="117">
        <v>2</v>
      </c>
      <c r="J43" s="133">
        <v>2</v>
      </c>
      <c r="K43" s="165"/>
      <c r="L43" s="239"/>
      <c r="M43" s="133" t="s">
        <v>167</v>
      </c>
      <c r="N43" s="118"/>
      <c r="O43" s="126">
        <f>+O44</f>
        <v>12672582</v>
      </c>
      <c r="P43" s="127">
        <f>+P44</f>
        <v>0</v>
      </c>
    </row>
    <row r="44" spans="1:16" x14ac:dyDescent="0.25">
      <c r="A44" s="121"/>
      <c r="B44" s="122"/>
      <c r="C44" s="123"/>
      <c r="D44" s="124"/>
      <c r="E44" s="123"/>
      <c r="G44" s="123"/>
      <c r="I44" s="117"/>
      <c r="J44" s="123"/>
      <c r="K44" s="164">
        <v>1</v>
      </c>
      <c r="L44" s="241"/>
      <c r="M44" s="123" t="s">
        <v>106</v>
      </c>
      <c r="N44" s="129"/>
      <c r="O44" s="130">
        <f>[1]Calculo!$H$100</f>
        <v>12672582</v>
      </c>
      <c r="P44" s="131"/>
    </row>
    <row r="45" spans="1:16" x14ac:dyDescent="0.25">
      <c r="A45" s="121"/>
      <c r="B45" s="122"/>
      <c r="C45" s="123"/>
      <c r="D45" s="124"/>
      <c r="E45" s="123"/>
      <c r="G45" s="123"/>
      <c r="I45" s="117">
        <v>2</v>
      </c>
      <c r="J45" s="133">
        <v>3</v>
      </c>
      <c r="K45" s="165"/>
      <c r="L45" s="239"/>
      <c r="M45" s="133" t="s">
        <v>107</v>
      </c>
      <c r="N45" s="118"/>
      <c r="O45" s="126">
        <f>+O46</f>
        <v>1161744</v>
      </c>
      <c r="P45" s="127">
        <f>+P46</f>
        <v>0</v>
      </c>
    </row>
    <row r="46" spans="1:16" x14ac:dyDescent="0.25">
      <c r="A46" s="121"/>
      <c r="B46" s="122"/>
      <c r="C46" s="123"/>
      <c r="D46" s="124"/>
      <c r="E46" s="123"/>
      <c r="G46" s="123"/>
      <c r="I46" s="117"/>
      <c r="J46" s="123"/>
      <c r="K46" s="164">
        <v>1</v>
      </c>
      <c r="L46" s="241"/>
      <c r="M46" s="123" t="s">
        <v>194</v>
      </c>
      <c r="N46" s="129"/>
      <c r="O46" s="130">
        <f>[1]Calculo!$H$106</f>
        <v>1161744</v>
      </c>
      <c r="P46" s="131"/>
    </row>
    <row r="47" spans="1:16" x14ac:dyDescent="0.25">
      <c r="A47" s="121"/>
      <c r="B47" s="122"/>
      <c r="C47" s="123"/>
      <c r="D47" s="124"/>
      <c r="E47" s="123"/>
      <c r="G47" s="123"/>
      <c r="I47" s="117">
        <v>2</v>
      </c>
      <c r="J47" s="133">
        <v>4</v>
      </c>
      <c r="K47" s="165"/>
      <c r="L47" s="239"/>
      <c r="M47" s="133" t="s">
        <v>195</v>
      </c>
      <c r="N47" s="118"/>
      <c r="O47" s="126">
        <f>+O48</f>
        <v>131943</v>
      </c>
      <c r="P47" s="127">
        <f>+P48</f>
        <v>0</v>
      </c>
    </row>
    <row r="48" spans="1:16" x14ac:dyDescent="0.25">
      <c r="A48" s="121"/>
      <c r="B48" s="122"/>
      <c r="C48" s="123"/>
      <c r="D48" s="124"/>
      <c r="E48" s="123"/>
      <c r="G48" s="123"/>
      <c r="I48" s="117"/>
      <c r="J48" s="123"/>
      <c r="K48" s="164">
        <v>1</v>
      </c>
      <c r="L48" s="241"/>
      <c r="M48" s="123" t="s">
        <v>110</v>
      </c>
      <c r="N48" s="129"/>
      <c r="O48" s="130">
        <f>[1]Calculo!$H$110</f>
        <v>131943</v>
      </c>
      <c r="P48" s="131"/>
    </row>
    <row r="49" spans="1:16" x14ac:dyDescent="0.25">
      <c r="A49" s="121"/>
      <c r="B49" s="122"/>
      <c r="C49" s="123"/>
      <c r="D49" s="124"/>
      <c r="E49" s="123"/>
      <c r="G49" s="123"/>
      <c r="I49" s="117">
        <v>2</v>
      </c>
      <c r="J49" s="133">
        <v>5</v>
      </c>
      <c r="K49" s="165"/>
      <c r="L49" s="239"/>
      <c r="M49" s="133" t="s">
        <v>111</v>
      </c>
      <c r="N49" s="118"/>
      <c r="O49" s="126">
        <f>+O50+O51</f>
        <v>1438596</v>
      </c>
      <c r="P49" s="127">
        <f>+P50</f>
        <v>0</v>
      </c>
    </row>
    <row r="50" spans="1:16" x14ac:dyDescent="0.25">
      <c r="A50" s="121"/>
      <c r="B50" s="122"/>
      <c r="C50" s="123"/>
      <c r="D50" s="124"/>
      <c r="E50" s="123"/>
      <c r="G50" s="123"/>
      <c r="I50" s="117"/>
      <c r="J50" s="123"/>
      <c r="K50" s="164">
        <v>1</v>
      </c>
      <c r="L50" s="241"/>
      <c r="M50" s="123" t="s">
        <v>112</v>
      </c>
      <c r="N50" s="129"/>
      <c r="O50" s="130">
        <f>ROUND([1]Calculo!$H$115,0)</f>
        <v>1073511</v>
      </c>
      <c r="P50" s="131"/>
    </row>
    <row r="51" spans="1:16" x14ac:dyDescent="0.25">
      <c r="A51" s="121"/>
      <c r="B51" s="122"/>
      <c r="C51" s="123"/>
      <c r="D51" s="124"/>
      <c r="E51" s="123"/>
      <c r="G51" s="123"/>
      <c r="I51" s="117"/>
      <c r="J51" s="123"/>
      <c r="K51" s="164">
        <v>4</v>
      </c>
      <c r="L51" s="241"/>
      <c r="M51" s="81" t="s">
        <v>113</v>
      </c>
      <c r="N51" s="129"/>
      <c r="O51" s="130">
        <f>[1]Calculo!$H$121</f>
        <v>365085</v>
      </c>
      <c r="P51" s="131"/>
    </row>
    <row r="52" spans="1:16" x14ac:dyDescent="0.25">
      <c r="A52" s="121"/>
      <c r="B52" s="122"/>
      <c r="C52" s="123"/>
      <c r="D52" s="124"/>
      <c r="E52" s="123"/>
      <c r="G52" s="123"/>
      <c r="I52" s="117">
        <v>2</v>
      </c>
      <c r="J52" s="133">
        <v>6</v>
      </c>
      <c r="K52" s="165"/>
      <c r="L52" s="239"/>
      <c r="M52" s="133" t="s">
        <v>114</v>
      </c>
      <c r="N52" s="118"/>
      <c r="O52" s="126">
        <f>+O53+O54</f>
        <v>8245215</v>
      </c>
      <c r="P52" s="127">
        <f>+P53</f>
        <v>0</v>
      </c>
    </row>
    <row r="53" spans="1:16" x14ac:dyDescent="0.25">
      <c r="A53" s="121"/>
      <c r="B53" s="122"/>
      <c r="C53" s="123"/>
      <c r="D53" s="124"/>
      <c r="E53" s="123"/>
      <c r="G53" s="123"/>
      <c r="I53" s="117"/>
      <c r="J53" s="123"/>
      <c r="K53" s="164">
        <v>2</v>
      </c>
      <c r="L53" s="241"/>
      <c r="M53" s="123" t="s">
        <v>196</v>
      </c>
      <c r="N53" s="129"/>
      <c r="O53" s="130">
        <f>[1]Calculo!$H$129</f>
        <v>463125</v>
      </c>
      <c r="P53" s="131"/>
    </row>
    <row r="54" spans="1:16" x14ac:dyDescent="0.25">
      <c r="A54" s="121"/>
      <c r="B54" s="122"/>
      <c r="C54" s="123"/>
      <c r="D54" s="124"/>
      <c r="E54" s="123"/>
      <c r="G54" s="123"/>
      <c r="I54" s="117"/>
      <c r="J54" s="123"/>
      <c r="K54" s="164">
        <v>3</v>
      </c>
      <c r="L54" s="241"/>
      <c r="M54" s="123" t="s">
        <v>197</v>
      </c>
      <c r="N54" s="129"/>
      <c r="O54" s="130">
        <f>[1]Calculo!$H$135</f>
        <v>7782090</v>
      </c>
      <c r="P54" s="131"/>
    </row>
    <row r="55" spans="1:16" ht="29.25" x14ac:dyDescent="0.25">
      <c r="A55" s="121"/>
      <c r="B55" s="122"/>
      <c r="C55" s="123"/>
      <c r="D55" s="124"/>
      <c r="E55" s="123"/>
      <c r="G55" s="123"/>
      <c r="I55" s="117">
        <v>2</v>
      </c>
      <c r="J55" s="133">
        <v>7</v>
      </c>
      <c r="K55" s="165"/>
      <c r="L55" s="239"/>
      <c r="M55" s="262" t="s">
        <v>198</v>
      </c>
      <c r="N55" s="118"/>
      <c r="O55" s="126">
        <f>+O56+O58</f>
        <v>456284</v>
      </c>
      <c r="P55" s="127">
        <f>+P56+P58</f>
        <v>0</v>
      </c>
    </row>
    <row r="56" spans="1:16" x14ac:dyDescent="0.25">
      <c r="A56" s="121"/>
      <c r="B56" s="122"/>
      <c r="C56" s="123"/>
      <c r="D56" s="124"/>
      <c r="E56" s="123"/>
      <c r="G56" s="123"/>
      <c r="I56" s="117"/>
      <c r="J56" s="123"/>
      <c r="K56" s="165">
        <v>1</v>
      </c>
      <c r="L56" s="241"/>
      <c r="M56" s="123" t="s">
        <v>174</v>
      </c>
      <c r="N56" s="129"/>
      <c r="O56" s="126">
        <f>+O57</f>
        <v>147002</v>
      </c>
      <c r="P56" s="131"/>
    </row>
    <row r="57" spans="1:16" x14ac:dyDescent="0.25">
      <c r="A57" s="121"/>
      <c r="B57" s="122"/>
      <c r="C57" s="123"/>
      <c r="D57" s="124"/>
      <c r="E57" s="123"/>
      <c r="G57" s="123"/>
      <c r="I57" s="117"/>
      <c r="J57" s="123"/>
      <c r="K57" s="164"/>
      <c r="L57" s="241" t="s">
        <v>34</v>
      </c>
      <c r="M57" s="123" t="s">
        <v>199</v>
      </c>
      <c r="N57" s="129"/>
      <c r="O57" s="130">
        <f>[1]Calculo!$H$142</f>
        <v>147002</v>
      </c>
      <c r="P57" s="131"/>
    </row>
    <row r="58" spans="1:16" x14ac:dyDescent="0.25">
      <c r="A58" s="121"/>
      <c r="B58" s="122"/>
      <c r="C58" s="123"/>
      <c r="D58" s="124"/>
      <c r="E58" s="123"/>
      <c r="G58" s="123"/>
      <c r="I58" s="117"/>
      <c r="J58" s="123"/>
      <c r="K58" s="165">
        <v>2</v>
      </c>
      <c r="L58" s="241"/>
      <c r="M58" s="123" t="s">
        <v>121</v>
      </c>
      <c r="N58" s="129"/>
      <c r="O58" s="126">
        <f>+O59+O60+O61</f>
        <v>309282</v>
      </c>
      <c r="P58" s="131"/>
    </row>
    <row r="59" spans="1:16" x14ac:dyDescent="0.25">
      <c r="A59" s="121"/>
      <c r="B59" s="122"/>
      <c r="C59" s="123"/>
      <c r="D59" s="124"/>
      <c r="E59" s="123"/>
      <c r="G59" s="123"/>
      <c r="I59" s="117"/>
      <c r="J59" s="123"/>
      <c r="K59" s="164"/>
      <c r="L59" s="241" t="s">
        <v>28</v>
      </c>
      <c r="M59" s="123" t="s">
        <v>200</v>
      </c>
      <c r="N59" s="129"/>
      <c r="O59" s="130">
        <f>[1]Calculo!$H$148+[1]Calculo!$H$149</f>
        <v>209842</v>
      </c>
      <c r="P59" s="131"/>
    </row>
    <row r="60" spans="1:16" x14ac:dyDescent="0.25">
      <c r="A60" s="121"/>
      <c r="B60" s="122"/>
      <c r="C60" s="123"/>
      <c r="D60" s="124"/>
      <c r="E60" s="123"/>
      <c r="G60" s="123"/>
      <c r="I60" s="117"/>
      <c r="J60" s="123"/>
      <c r="K60" s="164"/>
      <c r="L60" s="241" t="s">
        <v>123</v>
      </c>
      <c r="M60" s="123" t="s">
        <v>201</v>
      </c>
      <c r="N60" s="129"/>
      <c r="O60" s="130">
        <f>[1]Calculo!H150+[1]Calculo!H151+[1]Calculo!H152</f>
        <v>90803</v>
      </c>
      <c r="P60" s="131"/>
    </row>
    <row r="61" spans="1:16" x14ac:dyDescent="0.25">
      <c r="A61" s="121"/>
      <c r="B61" s="122"/>
      <c r="C61" s="123"/>
      <c r="D61" s="124"/>
      <c r="E61" s="123"/>
      <c r="G61" s="123"/>
      <c r="I61" s="117"/>
      <c r="J61" s="123"/>
      <c r="K61" s="165">
        <v>3</v>
      </c>
      <c r="L61" s="241" t="s">
        <v>28</v>
      </c>
      <c r="M61" s="81" t="s">
        <v>118</v>
      </c>
      <c r="N61" s="129"/>
      <c r="O61" s="130">
        <f>[1]Calculo!$H$157</f>
        <v>8637</v>
      </c>
      <c r="P61" s="131"/>
    </row>
    <row r="62" spans="1:16" x14ac:dyDescent="0.25">
      <c r="A62" s="121"/>
      <c r="B62" s="122"/>
      <c r="C62" s="123"/>
      <c r="D62" s="124"/>
      <c r="E62" s="123"/>
      <c r="G62" s="123"/>
      <c r="I62" s="117">
        <v>2</v>
      </c>
      <c r="J62" s="133">
        <v>8</v>
      </c>
      <c r="K62" s="165"/>
      <c r="L62" s="239"/>
      <c r="M62" s="133" t="s">
        <v>125</v>
      </c>
      <c r="N62" s="118"/>
      <c r="O62" s="126">
        <f>+O63+O64+O68+O66+O65</f>
        <v>12363560.26</v>
      </c>
      <c r="P62" s="127">
        <f>+P63+P64</f>
        <v>0</v>
      </c>
    </row>
    <row r="63" spans="1:16" x14ac:dyDescent="0.25">
      <c r="A63" s="121"/>
      <c r="B63" s="122"/>
      <c r="C63" s="123"/>
      <c r="D63" s="124"/>
      <c r="E63" s="123"/>
      <c r="G63" s="123"/>
      <c r="I63" s="117"/>
      <c r="J63" s="123"/>
      <c r="K63" s="164">
        <v>1</v>
      </c>
      <c r="L63" s="241" t="s">
        <v>28</v>
      </c>
      <c r="M63" s="123" t="s">
        <v>202</v>
      </c>
      <c r="N63" s="129"/>
      <c r="O63" s="130">
        <f>[1]Calculo!$H$160</f>
        <v>1699268.26</v>
      </c>
      <c r="P63" s="131"/>
    </row>
    <row r="64" spans="1:16" x14ac:dyDescent="0.25">
      <c r="A64" s="121"/>
      <c r="B64" s="122"/>
      <c r="C64" s="123"/>
      <c r="D64" s="124"/>
      <c r="E64" s="123"/>
      <c r="G64" s="123"/>
      <c r="I64" s="117"/>
      <c r="J64" s="123"/>
      <c r="K64" s="164">
        <v>2</v>
      </c>
      <c r="L64" s="241"/>
      <c r="M64" s="123" t="s">
        <v>203</v>
      </c>
      <c r="N64" s="129"/>
      <c r="O64" s="130">
        <f>ROUND([1]Calculo!$H$162,0)</f>
        <v>3999400</v>
      </c>
      <c r="P64" s="131"/>
    </row>
    <row r="65" spans="1:16" x14ac:dyDescent="0.25">
      <c r="A65" s="121"/>
      <c r="B65" s="122"/>
      <c r="C65" s="123"/>
      <c r="D65" s="124"/>
      <c r="E65" s="123"/>
      <c r="G65" s="123"/>
      <c r="I65" s="117"/>
      <c r="J65" s="123"/>
      <c r="K65" s="164">
        <v>4</v>
      </c>
      <c r="L65" s="241"/>
      <c r="M65" s="81" t="s">
        <v>126</v>
      </c>
      <c r="N65" s="129"/>
      <c r="O65" s="130">
        <f>+[1]Calculo!H163</f>
        <v>12298</v>
      </c>
      <c r="P65" s="131"/>
    </row>
    <row r="66" spans="1:16" x14ac:dyDescent="0.25">
      <c r="A66" s="121"/>
      <c r="B66" s="122"/>
      <c r="C66" s="123"/>
      <c r="D66" s="124"/>
      <c r="E66" s="123"/>
      <c r="G66" s="123"/>
      <c r="I66" s="117"/>
      <c r="J66" s="123"/>
      <c r="K66" s="165">
        <v>7</v>
      </c>
      <c r="L66" s="241"/>
      <c r="M66" s="123" t="s">
        <v>204</v>
      </c>
      <c r="N66" s="129"/>
      <c r="O66" s="126">
        <f>+O67</f>
        <v>1095420</v>
      </c>
      <c r="P66" s="131"/>
    </row>
    <row r="67" spans="1:16" x14ac:dyDescent="0.25">
      <c r="A67" s="121"/>
      <c r="B67" s="122"/>
      <c r="C67" s="123"/>
      <c r="D67" s="124"/>
      <c r="E67" s="123"/>
      <c r="G67" s="123"/>
      <c r="I67" s="117"/>
      <c r="J67" s="123"/>
      <c r="K67" s="164"/>
      <c r="L67" s="241" t="s">
        <v>37</v>
      </c>
      <c r="M67" s="123" t="s">
        <v>130</v>
      </c>
      <c r="N67" s="129"/>
      <c r="O67" s="130">
        <f>ROUND([1]Calculo!E170,0)</f>
        <v>1095420</v>
      </c>
      <c r="P67" s="131"/>
    </row>
    <row r="68" spans="1:16" x14ac:dyDescent="0.25">
      <c r="A68" s="121"/>
      <c r="B68" s="122"/>
      <c r="C68" s="123"/>
      <c r="D68" s="124"/>
      <c r="E68" s="123"/>
      <c r="G68" s="123"/>
      <c r="I68" s="117"/>
      <c r="J68" s="123"/>
      <c r="K68" s="165">
        <v>9</v>
      </c>
      <c r="L68" s="241"/>
      <c r="M68" s="123" t="s">
        <v>205</v>
      </c>
      <c r="N68" s="129"/>
      <c r="O68" s="126">
        <f>+O69</f>
        <v>5557174</v>
      </c>
      <c r="P68" s="131"/>
    </row>
    <row r="69" spans="1:16" x14ac:dyDescent="0.25">
      <c r="A69" s="121"/>
      <c r="B69" s="122"/>
      <c r="C69" s="123"/>
      <c r="D69" s="124"/>
      <c r="E69" s="123"/>
      <c r="G69" s="123"/>
      <c r="I69" s="117"/>
      <c r="J69" s="123"/>
      <c r="K69" s="164"/>
      <c r="L69" s="241" t="s">
        <v>131</v>
      </c>
      <c r="M69" s="123" t="s">
        <v>137</v>
      </c>
      <c r="N69" s="129"/>
      <c r="O69" s="130">
        <f>[1]Calculo!$H$177+[1]Calculo!H230</f>
        <v>5557174</v>
      </c>
      <c r="P69" s="131"/>
    </row>
    <row r="70" spans="1:16" x14ac:dyDescent="0.25">
      <c r="A70" s="121"/>
      <c r="B70" s="122"/>
      <c r="C70" s="123"/>
      <c r="D70" s="124"/>
      <c r="E70" s="123"/>
      <c r="G70" s="123">
        <v>9998</v>
      </c>
      <c r="I70" s="117">
        <v>3</v>
      </c>
      <c r="J70" s="133"/>
      <c r="K70" s="165"/>
      <c r="L70" s="239"/>
      <c r="M70" s="133" t="s">
        <v>179</v>
      </c>
      <c r="N70" s="118"/>
      <c r="O70" s="126">
        <f>+O73+O75+O80+O71+O77</f>
        <v>2801324</v>
      </c>
      <c r="P70" s="127">
        <f>+P73+P75+P80+P71</f>
        <v>0</v>
      </c>
    </row>
    <row r="71" spans="1:16" hidden="1" x14ac:dyDescent="0.25">
      <c r="A71" s="121"/>
      <c r="B71" s="122"/>
      <c r="C71" s="123"/>
      <c r="D71" s="124"/>
      <c r="E71" s="123"/>
      <c r="G71" s="123"/>
      <c r="I71" s="117"/>
      <c r="J71" s="133">
        <v>32</v>
      </c>
      <c r="K71" s="165"/>
      <c r="L71" s="239"/>
      <c r="M71" s="133" t="s">
        <v>206</v>
      </c>
      <c r="N71" s="118"/>
      <c r="O71" s="126">
        <f>+O72</f>
        <v>0</v>
      </c>
      <c r="P71" s="127">
        <f>+P72</f>
        <v>0</v>
      </c>
    </row>
    <row r="72" spans="1:16" hidden="1" x14ac:dyDescent="0.25">
      <c r="A72" s="121"/>
      <c r="B72" s="122"/>
      <c r="C72" s="123"/>
      <c r="D72" s="124"/>
      <c r="E72" s="123"/>
      <c r="G72" s="123"/>
      <c r="I72" s="117"/>
      <c r="J72" s="133"/>
      <c r="K72" s="164">
        <v>323</v>
      </c>
      <c r="L72" s="241"/>
      <c r="M72" s="123" t="s">
        <v>142</v>
      </c>
      <c r="N72" s="129"/>
      <c r="O72" s="130">
        <f>[1]Calculo!$H$192</f>
        <v>0</v>
      </c>
      <c r="P72" s="131"/>
    </row>
    <row r="73" spans="1:16" x14ac:dyDescent="0.25">
      <c r="A73" s="121"/>
      <c r="B73" s="122"/>
      <c r="C73" s="123"/>
      <c r="D73" s="124"/>
      <c r="E73" s="123"/>
      <c r="G73" s="123"/>
      <c r="I73" s="117">
        <v>3</v>
      </c>
      <c r="J73" s="133">
        <v>3</v>
      </c>
      <c r="K73" s="165"/>
      <c r="L73" s="239"/>
      <c r="M73" s="133" t="s">
        <v>181</v>
      </c>
      <c r="N73" s="118"/>
      <c r="O73" s="126">
        <f>+O74</f>
        <v>761742</v>
      </c>
      <c r="P73" s="127">
        <f>+P74</f>
        <v>0</v>
      </c>
    </row>
    <row r="74" spans="1:16" x14ac:dyDescent="0.25">
      <c r="A74" s="121"/>
      <c r="B74" s="122"/>
      <c r="C74" s="123"/>
      <c r="D74" s="124"/>
      <c r="E74" s="123"/>
      <c r="G74" s="123"/>
      <c r="I74" s="117"/>
      <c r="J74" s="123"/>
      <c r="K74" s="164">
        <v>1</v>
      </c>
      <c r="L74" s="241"/>
      <c r="M74" s="123" t="s">
        <v>182</v>
      </c>
      <c r="N74" s="129"/>
      <c r="O74" s="130">
        <f>[1]Calculo!$H$195</f>
        <v>761742</v>
      </c>
      <c r="P74" s="131"/>
    </row>
    <row r="75" spans="1:16" x14ac:dyDescent="0.25">
      <c r="A75" s="121"/>
      <c r="B75" s="122"/>
      <c r="C75" s="123"/>
      <c r="D75" s="124"/>
      <c r="E75" s="123"/>
      <c r="G75" s="123"/>
      <c r="I75" s="117">
        <v>3</v>
      </c>
      <c r="J75" s="133">
        <v>5</v>
      </c>
      <c r="K75" s="165"/>
      <c r="L75" s="239"/>
      <c r="M75" s="133" t="s">
        <v>145</v>
      </c>
      <c r="N75" s="118"/>
      <c r="O75" s="126">
        <f>+O76</f>
        <v>33544</v>
      </c>
      <c r="P75" s="127">
        <f>+P76+P78</f>
        <v>0</v>
      </c>
    </row>
    <row r="76" spans="1:16" x14ac:dyDescent="0.25">
      <c r="A76" s="121"/>
      <c r="B76" s="122"/>
      <c r="C76" s="123"/>
      <c r="D76" s="124"/>
      <c r="E76" s="123"/>
      <c r="G76" s="123"/>
      <c r="I76" s="117"/>
      <c r="J76" s="123"/>
      <c r="K76" s="164">
        <v>3</v>
      </c>
      <c r="L76" s="241"/>
      <c r="M76" s="123" t="s">
        <v>146</v>
      </c>
      <c r="N76" s="129"/>
      <c r="O76" s="130">
        <f>[1]Calculo!$H$200</f>
        <v>33544</v>
      </c>
      <c r="P76" s="131"/>
    </row>
    <row r="77" spans="1:16" x14ac:dyDescent="0.25">
      <c r="A77" s="121"/>
      <c r="B77" s="122"/>
      <c r="C77" s="123"/>
      <c r="D77" s="124"/>
      <c r="E77" s="123"/>
      <c r="G77" s="123"/>
      <c r="I77" s="117">
        <v>3</v>
      </c>
      <c r="J77" s="133">
        <v>7</v>
      </c>
      <c r="K77" s="165"/>
      <c r="L77" s="239"/>
      <c r="M77" s="133" t="s">
        <v>147</v>
      </c>
      <c r="N77" s="118"/>
      <c r="O77" s="126">
        <f>+O78</f>
        <v>1117762</v>
      </c>
      <c r="P77" s="131"/>
    </row>
    <row r="78" spans="1:16" x14ac:dyDescent="0.25">
      <c r="A78" s="121"/>
      <c r="B78" s="122"/>
      <c r="C78" s="123"/>
      <c r="D78" s="124"/>
      <c r="E78" s="123"/>
      <c r="G78" s="123"/>
      <c r="I78" s="117"/>
      <c r="J78" s="133"/>
      <c r="K78" s="164">
        <v>1</v>
      </c>
      <c r="L78" s="241"/>
      <c r="M78" s="123" t="s">
        <v>148</v>
      </c>
      <c r="N78" s="118"/>
      <c r="O78" s="126">
        <f>+O79</f>
        <v>1117762</v>
      </c>
      <c r="P78" s="131"/>
    </row>
    <row r="79" spans="1:16" x14ac:dyDescent="0.25">
      <c r="A79" s="121"/>
      <c r="B79" s="122"/>
      <c r="C79" s="123"/>
      <c r="D79" s="124"/>
      <c r="E79" s="123"/>
      <c r="G79" s="123"/>
      <c r="I79" s="117">
        <v>3</v>
      </c>
      <c r="J79" s="133">
        <v>7</v>
      </c>
      <c r="K79" s="164">
        <v>1</v>
      </c>
      <c r="L79" s="241" t="s">
        <v>28</v>
      </c>
      <c r="M79" s="123" t="s">
        <v>149</v>
      </c>
      <c r="N79" s="118"/>
      <c r="O79" s="130">
        <f>[1]Calculo!$H$204</f>
        <v>1117762</v>
      </c>
      <c r="P79" s="131"/>
    </row>
    <row r="80" spans="1:16" x14ac:dyDescent="0.25">
      <c r="A80" s="121"/>
      <c r="B80" s="122"/>
      <c r="C80" s="123"/>
      <c r="D80" s="124"/>
      <c r="E80" s="123"/>
      <c r="G80" s="123"/>
      <c r="I80" s="117">
        <v>3</v>
      </c>
      <c r="J80" s="133">
        <v>9</v>
      </c>
      <c r="K80" s="165"/>
      <c r="L80" s="239"/>
      <c r="M80" s="133" t="s">
        <v>150</v>
      </c>
      <c r="N80" s="118"/>
      <c r="O80" s="126">
        <f>+O81+O82</f>
        <v>888276</v>
      </c>
      <c r="P80" s="127">
        <f>+P81+P82</f>
        <v>0</v>
      </c>
    </row>
    <row r="81" spans="1:16" x14ac:dyDescent="0.25">
      <c r="A81" s="121"/>
      <c r="B81" s="122"/>
      <c r="C81" s="123"/>
      <c r="D81" s="124"/>
      <c r="E81" s="123"/>
      <c r="G81" s="123"/>
      <c r="I81" s="117"/>
      <c r="J81" s="123"/>
      <c r="K81" s="164">
        <v>1</v>
      </c>
      <c r="L81" s="241"/>
      <c r="M81" s="123" t="s">
        <v>151</v>
      </c>
      <c r="N81" s="129"/>
      <c r="O81" s="130">
        <f>[1]Calculo!$H$211</f>
        <v>118395</v>
      </c>
      <c r="P81" s="131"/>
    </row>
    <row r="82" spans="1:16" ht="15.75" thickBot="1" x14ac:dyDescent="0.3">
      <c r="A82" s="137"/>
      <c r="B82" s="138"/>
      <c r="C82" s="139"/>
      <c r="D82" s="140"/>
      <c r="E82" s="139"/>
      <c r="F82" s="141"/>
      <c r="G82" s="139"/>
      <c r="H82" s="141"/>
      <c r="I82" s="252"/>
      <c r="J82" s="139"/>
      <c r="K82" s="263">
        <v>9</v>
      </c>
      <c r="L82" s="264"/>
      <c r="M82" s="139" t="s">
        <v>152</v>
      </c>
      <c r="N82" s="144"/>
      <c r="O82" s="144">
        <f>[1]Calculo!$H$216</f>
        <v>769881</v>
      </c>
      <c r="P82" s="146"/>
    </row>
    <row r="83" spans="1:16" x14ac:dyDescent="0.25">
      <c r="A83" s="124"/>
      <c r="B83" s="124"/>
      <c r="D83" s="124"/>
      <c r="N83" s="135"/>
      <c r="O83" s="135"/>
      <c r="P83" s="135"/>
    </row>
    <row r="84" spans="1:16" x14ac:dyDescent="0.25">
      <c r="A84" s="124"/>
      <c r="B84" s="124"/>
      <c r="D84" s="124"/>
      <c r="N84" s="135"/>
      <c r="O84" s="135"/>
      <c r="P84" s="135"/>
    </row>
    <row r="85" spans="1:16" x14ac:dyDescent="0.25">
      <c r="A85" s="124"/>
      <c r="B85" s="124"/>
      <c r="D85" s="124"/>
      <c r="N85" s="135"/>
      <c r="O85" s="135"/>
      <c r="P85" s="135"/>
    </row>
    <row r="86" spans="1:16" x14ac:dyDescent="0.25">
      <c r="A86" s="124"/>
      <c r="B86" s="124"/>
      <c r="D86" s="124"/>
      <c r="N86" s="135"/>
      <c r="O86" s="135"/>
      <c r="P86" s="135"/>
    </row>
    <row r="87" spans="1:16" x14ac:dyDescent="0.25">
      <c r="A87" s="124"/>
      <c r="B87" s="124"/>
      <c r="D87" s="124"/>
      <c r="N87" s="135"/>
      <c r="O87" s="135"/>
      <c r="P87" s="135"/>
    </row>
    <row r="88" spans="1:16" ht="15.75" thickBot="1" x14ac:dyDescent="0.3">
      <c r="A88" s="124"/>
      <c r="B88" s="124"/>
      <c r="D88" s="124"/>
      <c r="N88" s="135"/>
      <c r="O88" s="135"/>
      <c r="P88" s="135"/>
    </row>
    <row r="89" spans="1:16" x14ac:dyDescent="0.25">
      <c r="A89" s="456" t="s">
        <v>207</v>
      </c>
      <c r="B89" s="457"/>
      <c r="C89" s="457"/>
      <c r="D89" s="457"/>
      <c r="E89" s="457"/>
      <c r="F89" s="457"/>
      <c r="G89" s="457"/>
      <c r="H89" s="457"/>
      <c r="I89" s="457"/>
      <c r="J89" s="457"/>
      <c r="K89" s="457"/>
      <c r="L89" s="457"/>
      <c r="M89" s="457"/>
      <c r="N89" s="457"/>
      <c r="O89" s="457"/>
      <c r="P89" s="458"/>
    </row>
    <row r="90" spans="1:16" x14ac:dyDescent="0.25">
      <c r="A90" s="459" t="s">
        <v>54</v>
      </c>
      <c r="B90" s="460"/>
      <c r="C90" s="460"/>
      <c r="D90" s="460"/>
      <c r="E90" s="460"/>
      <c r="F90" s="460"/>
      <c r="G90" s="460"/>
      <c r="H90" s="460"/>
      <c r="I90" s="460"/>
      <c r="J90" s="460"/>
      <c r="K90" s="460"/>
      <c r="L90" s="460"/>
      <c r="M90" s="460"/>
      <c r="N90" s="460"/>
      <c r="O90" s="460"/>
      <c r="P90" s="461"/>
    </row>
    <row r="91" spans="1:16" ht="15.75" x14ac:dyDescent="0.3">
      <c r="A91" s="83"/>
      <c r="O91" s="250" t="s">
        <v>55</v>
      </c>
      <c r="P91" s="85"/>
    </row>
    <row r="92" spans="1:16" x14ac:dyDescent="0.25">
      <c r="A92" s="83"/>
      <c r="P92" s="85"/>
    </row>
    <row r="93" spans="1:16" x14ac:dyDescent="0.25">
      <c r="A93" s="86" t="s">
        <v>56</v>
      </c>
      <c r="N93" s="87" t="s">
        <v>3</v>
      </c>
      <c r="P93" s="85"/>
    </row>
    <row r="94" spans="1:16" x14ac:dyDescent="0.25">
      <c r="A94" s="86" t="s">
        <v>57</v>
      </c>
      <c r="N94" s="87" t="s">
        <v>5</v>
      </c>
      <c r="P94" s="85"/>
    </row>
    <row r="95" spans="1:16" x14ac:dyDescent="0.25">
      <c r="A95" s="86" t="str">
        <f>+A8</f>
        <v>MES: NOVIEMBRE</v>
      </c>
      <c r="N95" s="87" t="s">
        <v>7</v>
      </c>
      <c r="P95" s="85"/>
    </row>
    <row r="96" spans="1:16" ht="15.75" thickBot="1" x14ac:dyDescent="0.3">
      <c r="A96" s="89" t="str">
        <f>[1]Hoja1!B9</f>
        <v>AÑO : 2025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 t="s">
        <v>9</v>
      </c>
      <c r="O96" s="89"/>
      <c r="P96" s="90"/>
    </row>
    <row r="97" spans="1:16" ht="15.75" thickBot="1" x14ac:dyDescent="0.3">
      <c r="A97" s="124"/>
      <c r="B97" s="124"/>
      <c r="D97" s="124"/>
      <c r="N97" s="135"/>
      <c r="O97" s="135"/>
      <c r="P97" s="135"/>
    </row>
    <row r="98" spans="1:16" ht="15.75" thickBot="1" x14ac:dyDescent="0.3">
      <c r="A98" s="467" t="s">
        <v>58</v>
      </c>
      <c r="B98" s="468"/>
      <c r="C98" s="468"/>
      <c r="D98" s="468"/>
      <c r="E98" s="468"/>
      <c r="F98" s="468"/>
      <c r="G98" s="468"/>
      <c r="H98" s="468"/>
      <c r="I98" s="468"/>
      <c r="J98" s="468"/>
      <c r="K98" s="468"/>
      <c r="L98" s="91"/>
      <c r="M98" s="91"/>
      <c r="N98" s="470" t="s">
        <v>59</v>
      </c>
      <c r="O98" s="463"/>
      <c r="P98" s="471"/>
    </row>
    <row r="99" spans="1:16" x14ac:dyDescent="0.25">
      <c r="A99" s="511" t="s">
        <v>15</v>
      </c>
      <c r="B99" s="512"/>
      <c r="C99" s="512"/>
      <c r="D99" s="512"/>
      <c r="E99" s="512"/>
      <c r="F99" s="512"/>
      <c r="G99" s="512"/>
      <c r="H99" s="265"/>
      <c r="I99" s="460" t="s">
        <v>60</v>
      </c>
      <c r="J99" s="460"/>
      <c r="K99" s="460"/>
      <c r="L99" s="463"/>
      <c r="M99" s="472"/>
      <c r="N99" s="92" t="s">
        <v>61</v>
      </c>
      <c r="O99" s="93" t="s">
        <v>62</v>
      </c>
      <c r="P99" s="94" t="s">
        <v>63</v>
      </c>
    </row>
    <row r="100" spans="1:16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266"/>
      <c r="J100" s="96"/>
      <c r="K100" s="96"/>
      <c r="L100" s="96"/>
      <c r="M100" s="98"/>
      <c r="N100" s="100"/>
      <c r="O100" s="101"/>
      <c r="P100" s="102"/>
    </row>
    <row r="101" spans="1:16" ht="15.75" thickBot="1" x14ac:dyDescent="0.3">
      <c r="A101" s="103" t="s">
        <v>65</v>
      </c>
      <c r="B101" s="104" t="s">
        <v>65</v>
      </c>
      <c r="C101" s="105" t="s">
        <v>66</v>
      </c>
      <c r="D101" s="104" t="s">
        <v>67</v>
      </c>
      <c r="E101" s="105" t="s">
        <v>68</v>
      </c>
      <c r="F101" s="104" t="s">
        <v>69</v>
      </c>
      <c r="G101" s="104" t="s">
        <v>139</v>
      </c>
      <c r="H101" s="105"/>
      <c r="I101" s="104" t="s">
        <v>71</v>
      </c>
      <c r="J101" s="104" t="s">
        <v>72</v>
      </c>
      <c r="K101" s="104" t="s">
        <v>73</v>
      </c>
      <c r="L101" s="104" t="s">
        <v>74</v>
      </c>
      <c r="M101" s="236"/>
      <c r="N101" s="267" t="s">
        <v>22</v>
      </c>
      <c r="O101" s="107" t="s">
        <v>23</v>
      </c>
      <c r="P101" s="108" t="s">
        <v>24</v>
      </c>
    </row>
    <row r="102" spans="1:16" hidden="1" x14ac:dyDescent="0.25">
      <c r="A102" s="268"/>
      <c r="B102" s="128"/>
      <c r="C102" s="123"/>
      <c r="D102" s="128"/>
      <c r="E102" s="123"/>
      <c r="F102" s="123"/>
      <c r="G102" s="125"/>
      <c r="H102" s="123"/>
      <c r="I102" s="164"/>
      <c r="J102" s="123"/>
      <c r="K102" s="123"/>
      <c r="L102" s="123"/>
      <c r="M102" s="123"/>
      <c r="N102" s="130"/>
      <c r="O102" s="129"/>
      <c r="P102" s="131"/>
    </row>
    <row r="103" spans="1:16" hidden="1" x14ac:dyDescent="0.25">
      <c r="A103" s="269" t="s">
        <v>75</v>
      </c>
      <c r="B103" s="116" t="s">
        <v>76</v>
      </c>
      <c r="C103" s="133"/>
      <c r="D103" s="116" t="s">
        <v>28</v>
      </c>
      <c r="E103" s="133"/>
      <c r="F103" s="133">
        <v>331</v>
      </c>
      <c r="G103" s="125">
        <v>9998</v>
      </c>
      <c r="H103" s="123"/>
      <c r="I103" s="165">
        <v>4</v>
      </c>
      <c r="J103" s="133"/>
      <c r="K103" s="123"/>
      <c r="L103" s="123"/>
      <c r="M103" s="123"/>
      <c r="N103" s="135"/>
      <c r="O103" s="118">
        <f>+O104</f>
        <v>0</v>
      </c>
      <c r="P103" s="127">
        <f>+P104</f>
        <v>0</v>
      </c>
    </row>
    <row r="104" spans="1:16" hidden="1" x14ac:dyDescent="0.25">
      <c r="A104" s="268"/>
      <c r="B104" s="128"/>
      <c r="C104" s="123"/>
      <c r="D104" s="128"/>
      <c r="E104" s="123"/>
      <c r="F104" s="123"/>
      <c r="G104" s="125"/>
      <c r="H104" s="123"/>
      <c r="I104" s="165"/>
      <c r="J104" s="133">
        <v>43</v>
      </c>
      <c r="K104" s="123"/>
      <c r="L104" s="123"/>
      <c r="M104" s="123"/>
      <c r="N104" s="135"/>
      <c r="O104" s="118">
        <f>+O105</f>
        <v>0</v>
      </c>
      <c r="P104" s="127">
        <f>+P105</f>
        <v>0</v>
      </c>
    </row>
    <row r="105" spans="1:16" hidden="1" x14ac:dyDescent="0.25">
      <c r="A105" s="268"/>
      <c r="B105" s="128"/>
      <c r="C105" s="123"/>
      <c r="D105" s="128"/>
      <c r="E105" s="123"/>
      <c r="F105" s="123"/>
      <c r="G105" s="125"/>
      <c r="H105" s="123"/>
      <c r="I105" s="164"/>
      <c r="J105" s="123"/>
      <c r="K105" s="123">
        <v>432</v>
      </c>
      <c r="L105" s="123"/>
      <c r="M105" s="123"/>
      <c r="N105" s="135"/>
      <c r="O105" s="129"/>
      <c r="P105" s="131"/>
    </row>
    <row r="106" spans="1:16" hidden="1" x14ac:dyDescent="0.25">
      <c r="A106" s="268"/>
      <c r="B106" s="128"/>
      <c r="C106" s="123"/>
      <c r="D106" s="128"/>
      <c r="E106" s="123"/>
      <c r="F106" s="123"/>
      <c r="G106" s="125"/>
      <c r="H106" s="123"/>
      <c r="I106" s="164"/>
      <c r="J106" s="123"/>
      <c r="K106" s="164"/>
      <c r="L106" s="123"/>
      <c r="M106" s="123"/>
      <c r="N106" s="135"/>
      <c r="O106" s="129"/>
      <c r="P106" s="131"/>
    </row>
    <row r="107" spans="1:16" x14ac:dyDescent="0.25">
      <c r="A107" s="269" t="s">
        <v>75</v>
      </c>
      <c r="B107" s="116" t="s">
        <v>76</v>
      </c>
      <c r="C107" s="133"/>
      <c r="D107" s="116" t="s">
        <v>28</v>
      </c>
      <c r="E107" s="133"/>
      <c r="F107" s="133" t="s">
        <v>77</v>
      </c>
      <c r="G107" s="132">
        <v>4</v>
      </c>
      <c r="H107" s="133"/>
      <c r="I107" s="165">
        <v>1</v>
      </c>
      <c r="J107" s="133">
        <v>1</v>
      </c>
      <c r="K107" s="165">
        <v>5</v>
      </c>
      <c r="L107" s="133"/>
      <c r="M107" s="133" t="s">
        <v>208</v>
      </c>
      <c r="N107" s="136"/>
      <c r="O107" s="118">
        <f>+O108+O112+O114</f>
        <v>2184072475</v>
      </c>
      <c r="P107" s="127"/>
    </row>
    <row r="108" spans="1:16" x14ac:dyDescent="0.25">
      <c r="A108" s="269"/>
      <c r="B108" s="239"/>
      <c r="C108" s="165"/>
      <c r="D108" s="116"/>
      <c r="E108" s="133"/>
      <c r="F108" s="117"/>
      <c r="G108" s="132"/>
      <c r="H108" s="133"/>
      <c r="I108" s="117"/>
      <c r="J108" s="133"/>
      <c r="K108" s="165"/>
      <c r="L108" s="165"/>
      <c r="M108" s="133" t="s">
        <v>209</v>
      </c>
      <c r="N108" s="136"/>
      <c r="O108" s="270">
        <f>+O110+O111+O109</f>
        <v>2138576276</v>
      </c>
      <c r="P108" s="271"/>
    </row>
    <row r="109" spans="1:16" x14ac:dyDescent="0.25">
      <c r="A109" s="269"/>
      <c r="B109" s="239"/>
      <c r="C109" s="165"/>
      <c r="D109" s="116"/>
      <c r="E109" s="133"/>
      <c r="F109" s="117"/>
      <c r="G109" s="272" t="s">
        <v>27</v>
      </c>
      <c r="H109" s="273"/>
      <c r="I109" s="117"/>
      <c r="J109" s="133"/>
      <c r="K109" s="274"/>
      <c r="L109" s="239" t="s">
        <v>28</v>
      </c>
      <c r="M109" s="123" t="s">
        <v>210</v>
      </c>
      <c r="N109" s="136"/>
      <c r="O109" s="275">
        <f>[1]Hoja1!I22</f>
        <v>2000000000</v>
      </c>
      <c r="P109" s="271"/>
    </row>
    <row r="110" spans="1:16" x14ac:dyDescent="0.25">
      <c r="A110" s="269"/>
      <c r="B110" s="239"/>
      <c r="C110" s="165"/>
      <c r="D110" s="116"/>
      <c r="E110" s="133"/>
      <c r="F110" s="117"/>
      <c r="G110" s="132">
        <v>9998</v>
      </c>
      <c r="H110" s="133"/>
      <c r="I110" s="117"/>
      <c r="J110" s="133"/>
      <c r="K110" s="241"/>
      <c r="L110" s="239" t="s">
        <v>28</v>
      </c>
      <c r="M110" s="123" t="s">
        <v>211</v>
      </c>
      <c r="N110" s="135"/>
      <c r="O110" s="275">
        <f>+[1]Hoja1!I29</f>
        <v>138576276</v>
      </c>
      <c r="P110" s="271"/>
    </row>
    <row r="111" spans="1:16" hidden="1" x14ac:dyDescent="0.25">
      <c r="A111" s="269"/>
      <c r="B111" s="239"/>
      <c r="C111" s="165"/>
      <c r="D111" s="116"/>
      <c r="E111" s="133"/>
      <c r="F111" s="117"/>
      <c r="G111" s="132">
        <v>9998</v>
      </c>
      <c r="H111" s="133"/>
      <c r="I111" s="117"/>
      <c r="J111" s="123"/>
      <c r="K111" s="241"/>
      <c r="L111" s="239" t="s">
        <v>28</v>
      </c>
      <c r="M111" s="123" t="s">
        <v>210</v>
      </c>
      <c r="N111" s="135"/>
      <c r="O111" s="276">
        <f>ROUND([1]Calculo!E263-O110-O109,0)+638859128</f>
        <v>0</v>
      </c>
      <c r="P111" s="131"/>
    </row>
    <row r="112" spans="1:16" hidden="1" x14ac:dyDescent="0.25">
      <c r="A112" s="269"/>
      <c r="B112" s="239"/>
      <c r="C112" s="165"/>
      <c r="D112" s="116"/>
      <c r="E112" s="133"/>
      <c r="F112" s="117"/>
      <c r="G112" s="132"/>
      <c r="H112" s="133"/>
      <c r="I112" s="117"/>
      <c r="J112" s="123"/>
      <c r="K112" s="124"/>
      <c r="L112" s="239"/>
      <c r="M112" s="123" t="s">
        <v>210</v>
      </c>
      <c r="N112" s="135"/>
      <c r="O112" s="276">
        <f>[1]Calculo!E264</f>
        <v>0</v>
      </c>
      <c r="P112" s="131"/>
    </row>
    <row r="113" spans="1:16" x14ac:dyDescent="0.25">
      <c r="A113" s="269"/>
      <c r="B113" s="239"/>
      <c r="C113" s="165"/>
      <c r="D113" s="116"/>
      <c r="E113" s="133"/>
      <c r="F113" s="117"/>
      <c r="G113" s="132">
        <v>9998</v>
      </c>
      <c r="H113" s="133">
        <v>2</v>
      </c>
      <c r="I113" s="117">
        <v>2</v>
      </c>
      <c r="J113" s="133">
        <v>8</v>
      </c>
      <c r="K113" s="117">
        <v>9</v>
      </c>
      <c r="L113" s="239"/>
      <c r="M113" s="133" t="s">
        <v>212</v>
      </c>
      <c r="N113" s="136"/>
      <c r="O113" s="277">
        <f>+O114</f>
        <v>45496199</v>
      </c>
      <c r="P113" s="127"/>
    </row>
    <row r="114" spans="1:16" x14ac:dyDescent="0.25">
      <c r="A114" s="269"/>
      <c r="B114" s="239"/>
      <c r="C114" s="165"/>
      <c r="D114" s="116"/>
      <c r="E114" s="133"/>
      <c r="F114" s="117"/>
      <c r="G114" s="132">
        <v>9998</v>
      </c>
      <c r="H114" s="133">
        <v>2</v>
      </c>
      <c r="I114" s="117">
        <v>2</v>
      </c>
      <c r="J114" s="132">
        <v>8</v>
      </c>
      <c r="K114" s="125">
        <v>9</v>
      </c>
      <c r="L114" s="239" t="s">
        <v>28</v>
      </c>
      <c r="M114" s="123" t="s">
        <v>213</v>
      </c>
      <c r="N114" s="135"/>
      <c r="O114" s="276">
        <f>ROUND([1]Calculo!E285,0)</f>
        <v>45496199</v>
      </c>
      <c r="P114" s="127"/>
    </row>
    <row r="115" spans="1:16" x14ac:dyDescent="0.25">
      <c r="A115" s="269"/>
      <c r="B115" s="239"/>
      <c r="C115" s="165"/>
      <c r="D115" s="116"/>
      <c r="E115" s="133"/>
      <c r="F115" s="117"/>
      <c r="G115" s="132"/>
      <c r="H115" s="133"/>
      <c r="I115" s="117"/>
      <c r="J115" s="133"/>
      <c r="K115" s="164"/>
      <c r="L115" s="164"/>
      <c r="M115" s="123"/>
      <c r="N115" s="135"/>
      <c r="O115" s="276"/>
      <c r="P115" s="131"/>
    </row>
    <row r="116" spans="1:16" x14ac:dyDescent="0.25">
      <c r="A116" s="269"/>
      <c r="B116" s="239"/>
      <c r="C116" s="165"/>
      <c r="D116" s="116"/>
      <c r="E116" s="133"/>
      <c r="F116" s="117"/>
      <c r="G116" s="132"/>
      <c r="H116" s="133"/>
      <c r="I116" s="117"/>
      <c r="J116" s="133"/>
      <c r="K116" s="165"/>
      <c r="L116" s="165"/>
      <c r="M116" s="133"/>
      <c r="N116" s="136"/>
      <c r="O116" s="118"/>
      <c r="P116" s="127"/>
    </row>
    <row r="117" spans="1:16" x14ac:dyDescent="0.25">
      <c r="A117" s="269"/>
      <c r="B117" s="239"/>
      <c r="C117" s="165"/>
      <c r="D117" s="116"/>
      <c r="E117" s="133"/>
      <c r="F117" s="117"/>
      <c r="G117" s="132"/>
      <c r="H117" s="133"/>
      <c r="I117" s="117"/>
      <c r="J117" s="133"/>
      <c r="K117" s="165"/>
      <c r="L117" s="165"/>
      <c r="M117" s="133"/>
      <c r="N117" s="136"/>
      <c r="O117" s="118"/>
      <c r="P117" s="127"/>
    </row>
    <row r="118" spans="1:16" x14ac:dyDescent="0.25">
      <c r="A118" s="269"/>
      <c r="B118" s="239"/>
      <c r="C118" s="165"/>
      <c r="D118" s="116"/>
      <c r="E118" s="133"/>
      <c r="F118" s="117"/>
      <c r="G118" s="132"/>
      <c r="H118" s="133"/>
      <c r="I118" s="117"/>
      <c r="J118" s="133"/>
      <c r="K118" s="165"/>
      <c r="L118" s="165"/>
      <c r="M118" s="133"/>
      <c r="N118" s="136"/>
      <c r="O118" s="118"/>
      <c r="P118" s="127"/>
    </row>
    <row r="119" spans="1:16" x14ac:dyDescent="0.25">
      <c r="A119" s="269"/>
      <c r="B119" s="239"/>
      <c r="C119" s="165"/>
      <c r="D119" s="116"/>
      <c r="E119" s="133"/>
      <c r="F119" s="117"/>
      <c r="G119" s="132"/>
      <c r="H119" s="133"/>
      <c r="I119" s="117"/>
      <c r="J119" s="133"/>
      <c r="K119" s="165"/>
      <c r="L119" s="165"/>
      <c r="M119" s="133"/>
      <c r="N119" s="136"/>
      <c r="O119" s="118"/>
      <c r="P119" s="127"/>
    </row>
    <row r="120" spans="1:16" x14ac:dyDescent="0.25">
      <c r="A120" s="269"/>
      <c r="B120" s="239"/>
      <c r="C120" s="165"/>
      <c r="D120" s="116"/>
      <c r="E120" s="133"/>
      <c r="F120" s="117"/>
      <c r="G120" s="132"/>
      <c r="H120" s="133"/>
      <c r="I120" s="117"/>
      <c r="J120" s="133"/>
      <c r="K120" s="165"/>
      <c r="L120" s="165"/>
      <c r="M120" s="133"/>
      <c r="N120" s="136"/>
      <c r="O120" s="118"/>
      <c r="P120" s="127"/>
    </row>
    <row r="121" spans="1:16" x14ac:dyDescent="0.25">
      <c r="A121" s="269"/>
      <c r="B121" s="239"/>
      <c r="C121" s="165"/>
      <c r="D121" s="116"/>
      <c r="E121" s="133"/>
      <c r="F121" s="117"/>
      <c r="G121" s="132"/>
      <c r="H121" s="133"/>
      <c r="I121" s="117"/>
      <c r="J121" s="133"/>
      <c r="K121" s="165"/>
      <c r="L121" s="165"/>
      <c r="M121" s="133"/>
      <c r="N121" s="136"/>
      <c r="O121" s="118"/>
      <c r="P121" s="127"/>
    </row>
    <row r="122" spans="1:16" x14ac:dyDescent="0.25">
      <c r="A122" s="269"/>
      <c r="B122" s="239"/>
      <c r="C122" s="165"/>
      <c r="D122" s="116"/>
      <c r="E122" s="133"/>
      <c r="F122" s="117"/>
      <c r="G122" s="132"/>
      <c r="H122" s="133"/>
      <c r="I122" s="117"/>
      <c r="J122" s="133"/>
      <c r="K122" s="165"/>
      <c r="L122" s="165"/>
      <c r="M122" s="133"/>
      <c r="N122" s="136"/>
      <c r="O122" s="118"/>
      <c r="P122" s="127"/>
    </row>
    <row r="123" spans="1:16" x14ac:dyDescent="0.25">
      <c r="A123" s="269"/>
      <c r="B123" s="239"/>
      <c r="C123" s="165"/>
      <c r="D123" s="116"/>
      <c r="E123" s="133"/>
      <c r="F123" s="117"/>
      <c r="G123" s="132"/>
      <c r="H123" s="133"/>
      <c r="I123" s="117"/>
      <c r="J123" s="133"/>
      <c r="K123" s="165"/>
      <c r="L123" s="165"/>
      <c r="M123" s="133"/>
      <c r="N123" s="136"/>
      <c r="O123" s="118"/>
      <c r="P123" s="127"/>
    </row>
    <row r="124" spans="1:16" x14ac:dyDescent="0.25">
      <c r="A124" s="269"/>
      <c r="B124" s="239"/>
      <c r="C124" s="165"/>
      <c r="D124" s="116"/>
      <c r="E124" s="133"/>
      <c r="F124" s="117"/>
      <c r="G124" s="132"/>
      <c r="H124" s="133"/>
      <c r="I124" s="117"/>
      <c r="J124" s="133"/>
      <c r="K124" s="165"/>
      <c r="L124" s="165"/>
      <c r="M124" s="133"/>
      <c r="N124" s="136"/>
      <c r="O124" s="118"/>
      <c r="P124" s="127"/>
    </row>
    <row r="125" spans="1:16" x14ac:dyDescent="0.25">
      <c r="A125" s="269"/>
      <c r="B125" s="239"/>
      <c r="C125" s="165"/>
      <c r="D125" s="116"/>
      <c r="E125" s="133"/>
      <c r="F125" s="117"/>
      <c r="G125" s="132"/>
      <c r="H125" s="133"/>
      <c r="I125" s="117"/>
      <c r="J125" s="133"/>
      <c r="K125" s="165"/>
      <c r="L125" s="165"/>
      <c r="M125" s="133"/>
      <c r="N125" s="136"/>
      <c r="O125" s="118"/>
      <c r="P125" s="127"/>
    </row>
    <row r="126" spans="1:16" x14ac:dyDescent="0.25">
      <c r="A126" s="269"/>
      <c r="B126" s="239"/>
      <c r="C126" s="165"/>
      <c r="D126" s="116"/>
      <c r="E126" s="133"/>
      <c r="F126" s="117"/>
      <c r="G126" s="132"/>
      <c r="H126" s="133"/>
      <c r="I126" s="117"/>
      <c r="J126" s="133"/>
      <c r="K126" s="165"/>
      <c r="L126" s="165"/>
      <c r="M126" s="133"/>
      <c r="N126" s="136"/>
      <c r="O126" s="118"/>
      <c r="P126" s="127"/>
    </row>
    <row r="127" spans="1:16" x14ac:dyDescent="0.25">
      <c r="A127" s="269"/>
      <c r="B127" s="239"/>
      <c r="C127" s="165"/>
      <c r="D127" s="116"/>
      <c r="E127" s="133"/>
      <c r="F127" s="117"/>
      <c r="G127" s="132"/>
      <c r="H127" s="133"/>
      <c r="I127" s="117"/>
      <c r="J127" s="133"/>
      <c r="K127" s="165"/>
      <c r="L127" s="165"/>
      <c r="M127" s="133"/>
      <c r="N127" s="136"/>
      <c r="O127" s="118"/>
      <c r="P127" s="127"/>
    </row>
    <row r="128" spans="1:16" x14ac:dyDescent="0.25">
      <c r="A128" s="269"/>
      <c r="B128" s="239"/>
      <c r="C128" s="165"/>
      <c r="D128" s="116"/>
      <c r="E128" s="133"/>
      <c r="F128" s="117"/>
      <c r="G128" s="132"/>
      <c r="H128" s="133"/>
      <c r="I128" s="117"/>
      <c r="J128" s="133"/>
      <c r="K128" s="165"/>
      <c r="L128" s="165"/>
      <c r="M128" s="133"/>
      <c r="N128" s="136"/>
      <c r="O128" s="118"/>
      <c r="P128" s="127"/>
    </row>
    <row r="129" spans="1:16" x14ac:dyDescent="0.25">
      <c r="A129" s="269"/>
      <c r="B129" s="239"/>
      <c r="C129" s="165"/>
      <c r="D129" s="116"/>
      <c r="E129" s="133"/>
      <c r="F129" s="117"/>
      <c r="G129" s="132"/>
      <c r="H129" s="133"/>
      <c r="I129" s="117"/>
      <c r="J129" s="133"/>
      <c r="K129" s="165"/>
      <c r="L129" s="165"/>
      <c r="M129" s="133"/>
      <c r="N129" s="136"/>
      <c r="O129" s="118"/>
      <c r="P129" s="127"/>
    </row>
    <row r="130" spans="1:16" x14ac:dyDescent="0.25">
      <c r="A130" s="269"/>
      <c r="B130" s="239"/>
      <c r="C130" s="165"/>
      <c r="D130" s="116"/>
      <c r="E130" s="133"/>
      <c r="F130" s="117"/>
      <c r="G130" s="132"/>
      <c r="H130" s="133"/>
      <c r="I130" s="117"/>
      <c r="J130" s="133"/>
      <c r="K130" s="165"/>
      <c r="L130" s="165"/>
      <c r="M130" s="133"/>
      <c r="N130" s="136"/>
      <c r="O130" s="118"/>
      <c r="P130" s="127"/>
    </row>
    <row r="131" spans="1:16" x14ac:dyDescent="0.25">
      <c r="A131" s="269"/>
      <c r="B131" s="239"/>
      <c r="C131" s="165"/>
      <c r="D131" s="116"/>
      <c r="E131" s="133"/>
      <c r="F131" s="117"/>
      <c r="G131" s="132"/>
      <c r="H131" s="133"/>
      <c r="I131" s="117"/>
      <c r="J131" s="133"/>
      <c r="K131" s="165"/>
      <c r="L131" s="165"/>
      <c r="M131" s="133"/>
      <c r="N131" s="136"/>
      <c r="O131" s="118"/>
      <c r="P131" s="127"/>
    </row>
    <row r="132" spans="1:16" x14ac:dyDescent="0.25">
      <c r="A132" s="269"/>
      <c r="B132" s="239"/>
      <c r="C132" s="165"/>
      <c r="D132" s="116"/>
      <c r="E132" s="133"/>
      <c r="F132" s="117"/>
      <c r="G132" s="132"/>
      <c r="H132" s="133"/>
      <c r="I132" s="117"/>
      <c r="J132" s="133"/>
      <c r="K132" s="165"/>
      <c r="L132" s="165"/>
      <c r="M132" s="133"/>
      <c r="N132" s="136"/>
      <c r="O132" s="118"/>
      <c r="P132" s="127"/>
    </row>
    <row r="133" spans="1:16" x14ac:dyDescent="0.25">
      <c r="A133" s="269"/>
      <c r="B133" s="239"/>
      <c r="C133" s="165"/>
      <c r="D133" s="116"/>
      <c r="E133" s="133"/>
      <c r="F133" s="117"/>
      <c r="G133" s="132"/>
      <c r="H133" s="133"/>
      <c r="I133" s="117"/>
      <c r="J133" s="133"/>
      <c r="K133" s="165"/>
      <c r="L133" s="165"/>
      <c r="M133" s="133"/>
      <c r="N133" s="136"/>
      <c r="O133" s="118"/>
      <c r="P133" s="127"/>
    </row>
    <row r="134" spans="1:16" x14ac:dyDescent="0.25">
      <c r="A134" s="269"/>
      <c r="B134" s="239"/>
      <c r="C134" s="165"/>
      <c r="D134" s="116"/>
      <c r="E134" s="133"/>
      <c r="F134" s="117"/>
      <c r="G134" s="132"/>
      <c r="H134" s="133"/>
      <c r="I134" s="117"/>
      <c r="J134" s="133"/>
      <c r="K134" s="165"/>
      <c r="L134" s="165"/>
      <c r="M134" s="133"/>
      <c r="N134" s="136"/>
      <c r="O134" s="118"/>
      <c r="P134" s="127"/>
    </row>
    <row r="135" spans="1:16" x14ac:dyDescent="0.25">
      <c r="A135" s="268"/>
      <c r="B135" s="241"/>
      <c r="C135" s="164"/>
      <c r="D135" s="128"/>
      <c r="E135" s="123"/>
      <c r="G135" s="125"/>
      <c r="H135" s="123"/>
      <c r="J135" s="133"/>
      <c r="K135" s="165"/>
      <c r="L135" s="165"/>
      <c r="M135" s="133"/>
      <c r="N135" s="136"/>
      <c r="O135" s="270"/>
      <c r="P135" s="271"/>
    </row>
    <row r="136" spans="1:16" x14ac:dyDescent="0.25">
      <c r="A136" s="128"/>
      <c r="B136" s="128"/>
      <c r="C136" s="123"/>
      <c r="D136" s="128"/>
      <c r="E136" s="123"/>
      <c r="F136" s="123"/>
      <c r="G136" s="125"/>
      <c r="H136" s="123"/>
      <c r="I136" s="164"/>
      <c r="J136" s="123"/>
      <c r="K136" s="164"/>
      <c r="L136" s="164"/>
      <c r="N136" s="129"/>
      <c r="O136" s="275"/>
      <c r="P136" s="271"/>
    </row>
    <row r="137" spans="1:16" ht="15.75" thickBot="1" x14ac:dyDescent="0.3">
      <c r="A137" s="137"/>
      <c r="B137" s="138"/>
      <c r="C137" s="139"/>
      <c r="D137" s="140"/>
      <c r="E137" s="139"/>
      <c r="F137" s="139"/>
      <c r="G137" s="141"/>
      <c r="H137" s="139"/>
      <c r="I137" s="141"/>
      <c r="J137" s="142"/>
      <c r="K137" s="139"/>
      <c r="L137" s="139"/>
      <c r="M137" s="139"/>
      <c r="N137" s="145"/>
      <c r="O137" s="144"/>
      <c r="P137" s="146"/>
    </row>
    <row r="138" spans="1:16" ht="15.75" thickBot="1" x14ac:dyDescent="0.3">
      <c r="A138" s="166"/>
      <c r="B138" s="167"/>
      <c r="C138" s="168"/>
      <c r="D138" s="169"/>
      <c r="E138" s="168"/>
      <c r="F138" s="168"/>
      <c r="G138" s="450" t="s">
        <v>46</v>
      </c>
      <c r="H138" s="450"/>
      <c r="I138" s="450"/>
      <c r="J138" s="450"/>
      <c r="K138" s="451"/>
      <c r="L138" s="170"/>
      <c r="M138" s="170"/>
      <c r="N138" s="171"/>
      <c r="O138" s="278">
        <f>O15+O36+O70+O107</f>
        <v>2294533379.2600002</v>
      </c>
      <c r="P138" s="248"/>
    </row>
    <row r="139" spans="1:16" ht="15.75" thickTop="1" x14ac:dyDescent="0.25">
      <c r="N139" s="173"/>
      <c r="O139" s="173"/>
      <c r="P139" s="173"/>
    </row>
    <row r="140" spans="1:16" x14ac:dyDescent="0.25">
      <c r="N140" s="173"/>
      <c r="O140" s="279"/>
      <c r="P140" s="173"/>
    </row>
    <row r="141" spans="1:16" x14ac:dyDescent="0.25">
      <c r="N141" s="173"/>
      <c r="O141" s="173"/>
      <c r="P141" s="173"/>
    </row>
    <row r="142" spans="1:16" x14ac:dyDescent="0.25">
      <c r="N142" s="173"/>
      <c r="O142" s="173"/>
      <c r="P142" s="173"/>
    </row>
    <row r="143" spans="1:16" x14ac:dyDescent="0.25">
      <c r="N143" s="173"/>
      <c r="O143" s="173"/>
      <c r="P143" s="173"/>
    </row>
    <row r="144" spans="1:16" x14ac:dyDescent="0.25">
      <c r="N144" s="173"/>
      <c r="O144" s="173"/>
      <c r="P144" s="173"/>
    </row>
    <row r="145" spans="1:16" x14ac:dyDescent="0.25">
      <c r="N145" s="173"/>
      <c r="O145" s="173"/>
      <c r="P145" s="173"/>
    </row>
    <row r="146" spans="1:16" x14ac:dyDescent="0.25">
      <c r="N146" s="173"/>
      <c r="O146" s="173"/>
      <c r="P146" s="173"/>
    </row>
    <row r="147" spans="1:16" x14ac:dyDescent="0.25">
      <c r="N147" s="173"/>
      <c r="O147" s="173"/>
      <c r="P147" s="173"/>
    </row>
    <row r="148" spans="1:16" x14ac:dyDescent="0.25">
      <c r="A148" s="510" t="str">
        <f>+'[1]Hoja2 - F'!A137</f>
        <v>LIC.  MARICELA CHECO</v>
      </c>
      <c r="B148" s="510"/>
      <c r="C148" s="510"/>
      <c r="D148" s="510"/>
      <c r="E148" s="510"/>
      <c r="F148" s="510"/>
      <c r="G148" s="510"/>
      <c r="H148" s="510"/>
      <c r="I148" s="510"/>
      <c r="J148" s="510"/>
      <c r="K148" s="510"/>
      <c r="L148" s="510"/>
      <c r="M148" s="510" t="str">
        <f>+'[1]Hoja2 - F'!L137</f>
        <v xml:space="preserve">FERNANDO DURÁN </v>
      </c>
      <c r="N148" s="510"/>
      <c r="O148" s="510"/>
      <c r="P148" s="510"/>
    </row>
    <row r="149" spans="1:16" x14ac:dyDescent="0.25">
      <c r="A149" s="440" t="s">
        <v>49</v>
      </c>
      <c r="B149" s="440"/>
      <c r="C149" s="440"/>
      <c r="D149" s="440"/>
      <c r="E149" s="440"/>
      <c r="F149" s="440"/>
      <c r="G149" s="440"/>
      <c r="H149" s="440"/>
      <c r="I149" s="440"/>
      <c r="J149" s="440"/>
      <c r="K149" s="440"/>
      <c r="L149" s="440"/>
      <c r="M149" s="440" t="s">
        <v>189</v>
      </c>
      <c r="N149" s="440"/>
      <c r="O149" s="440"/>
      <c r="P149" s="440"/>
    </row>
    <row r="150" spans="1:16" x14ac:dyDescent="0.25">
      <c r="A150" s="441" t="str">
        <f>+'[1]Hoja2 - F'!A139</f>
        <v xml:space="preserve">Contralor </v>
      </c>
      <c r="B150" s="441"/>
      <c r="C150" s="441"/>
      <c r="D150" s="441"/>
      <c r="E150" s="441"/>
      <c r="F150" s="441"/>
      <c r="G150" s="441"/>
      <c r="H150" s="441"/>
      <c r="I150" s="441"/>
      <c r="J150" s="441"/>
      <c r="K150" s="441"/>
      <c r="L150" s="441"/>
      <c r="M150" s="441" t="str">
        <f>+'[1]Hoja2 - F'!L139</f>
        <v>ADMINSTRADOR GENERAL</v>
      </c>
      <c r="N150" s="441"/>
      <c r="O150" s="441"/>
      <c r="P150" s="441"/>
    </row>
  </sheetData>
  <mergeCells count="20">
    <mergeCell ref="A2:P2"/>
    <mergeCell ref="A3:P3"/>
    <mergeCell ref="A11:K11"/>
    <mergeCell ref="N11:P11"/>
    <mergeCell ref="A12:G12"/>
    <mergeCell ref="I12:M12"/>
    <mergeCell ref="A150:L150"/>
    <mergeCell ref="M150:P150"/>
    <mergeCell ref="M13:M14"/>
    <mergeCell ref="A89:P89"/>
    <mergeCell ref="A90:P90"/>
    <mergeCell ref="A98:K98"/>
    <mergeCell ref="N98:P98"/>
    <mergeCell ref="A99:G99"/>
    <mergeCell ref="I99:M99"/>
    <mergeCell ref="G138:K138"/>
    <mergeCell ref="A148:L148"/>
    <mergeCell ref="M148:P148"/>
    <mergeCell ref="A149:L149"/>
    <mergeCell ref="M149:P149"/>
  </mergeCells>
  <pageMargins left="0.7" right="0.7" top="0.75" bottom="0.75" header="0.3" footer="0.3"/>
  <pageSetup scale="56" orientation="portrait" r:id="rId1"/>
  <rowBreaks count="1" manualBreakCount="1">
    <brk id="82" max="16383" man="1"/>
  </rowBreaks>
  <ignoredErrors>
    <ignoredError sqref="B107:E108 N101:P101 L109:L114 G109 B15:E15 N14:P14 L57:L72 G18" numberStoredAsText="1"/>
    <ignoredError sqref="O25:O32 O44:O46 O67:O7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73D5-082C-42F0-AE3C-522649A7C029}">
  <dimension ref="A1:O81"/>
  <sheetViews>
    <sheetView zoomScaleNormal="100" workbookViewId="0">
      <selection activeCell="A27" sqref="A27:XFD27"/>
    </sheetView>
  </sheetViews>
  <sheetFormatPr baseColWidth="10" defaultRowHeight="15" x14ac:dyDescent="0.25"/>
  <cols>
    <col min="1" max="1" width="5.140625" style="281" customWidth="1"/>
    <col min="2" max="2" width="5.28515625" style="281" customWidth="1"/>
    <col min="3" max="3" width="5" style="281" customWidth="1"/>
    <col min="4" max="4" width="8.7109375" style="281" customWidth="1"/>
    <col min="5" max="5" width="7.7109375" style="281" customWidth="1"/>
    <col min="6" max="6" width="5.85546875" style="281" customWidth="1"/>
    <col min="7" max="7" width="5.5703125" style="281" customWidth="1"/>
    <col min="8" max="8" width="4.140625" style="281" customWidth="1"/>
    <col min="9" max="9" width="6.5703125" style="281" customWidth="1"/>
    <col min="10" max="11" width="6.7109375" style="281" customWidth="1"/>
    <col min="12" max="12" width="41.85546875" style="281" customWidth="1"/>
    <col min="13" max="13" width="12.28515625" style="281" customWidth="1"/>
    <col min="14" max="14" width="14.140625" style="81" customWidth="1"/>
    <col min="15" max="15" width="12.5703125" style="281" customWidth="1"/>
  </cols>
  <sheetData>
    <row r="1" spans="1:15" x14ac:dyDescent="0.25">
      <c r="A1" s="521" t="s">
        <v>214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3"/>
    </row>
    <row r="2" spans="1:15" x14ac:dyDescent="0.25">
      <c r="A2" s="524" t="s">
        <v>54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6"/>
    </row>
    <row r="3" spans="1:15" ht="15.75" x14ac:dyDescent="0.3">
      <c r="A3" s="280"/>
      <c r="M3" s="36"/>
      <c r="N3" s="250" t="s">
        <v>215</v>
      </c>
      <c r="O3" s="44"/>
    </row>
    <row r="4" spans="1:15" x14ac:dyDescent="0.25">
      <c r="A4" s="280"/>
      <c r="M4" s="36"/>
      <c r="N4" s="176"/>
      <c r="O4" s="44"/>
    </row>
    <row r="5" spans="1:15" x14ac:dyDescent="0.25">
      <c r="A5" s="282" t="s">
        <v>216</v>
      </c>
      <c r="M5" s="283" t="str">
        <f>+'[1]Hoja4 - G'!M83</f>
        <v xml:space="preserve"> REGISTRO INTERNO DIGEPRES</v>
      </c>
      <c r="N5" s="176"/>
      <c r="O5" s="44"/>
    </row>
    <row r="6" spans="1:15" x14ac:dyDescent="0.25">
      <c r="A6" s="282" t="s">
        <v>217</v>
      </c>
      <c r="M6" s="283" t="s">
        <v>5</v>
      </c>
      <c r="N6" s="176"/>
      <c r="O6" s="44"/>
    </row>
    <row r="7" spans="1:15" x14ac:dyDescent="0.25">
      <c r="A7" s="282" t="str">
        <f>+'[1]Hoja4 - G'!A8</f>
        <v>MES: NOVIEMBRE</v>
      </c>
      <c r="M7" s="283" t="s">
        <v>7</v>
      </c>
      <c r="N7" s="176"/>
      <c r="O7" s="284"/>
    </row>
    <row r="8" spans="1:15" ht="15.75" thickBot="1" x14ac:dyDescent="0.3">
      <c r="A8" s="285" t="str">
        <f>[1]Hoja1!B9</f>
        <v>AÑO : 2025</v>
      </c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 t="s">
        <v>9</v>
      </c>
      <c r="N8" s="89"/>
      <c r="O8" s="90"/>
    </row>
    <row r="9" spans="1:15" ht="15.75" thickBot="1" x14ac:dyDescent="0.3"/>
    <row r="10" spans="1:15" x14ac:dyDescent="0.25">
      <c r="A10" s="527" t="s">
        <v>58</v>
      </c>
      <c r="B10" s="528"/>
      <c r="C10" s="528"/>
      <c r="D10" s="528"/>
      <c r="E10" s="528"/>
      <c r="F10" s="528"/>
      <c r="G10" s="528"/>
      <c r="H10" s="528"/>
      <c r="I10" s="528"/>
      <c r="J10" s="528"/>
      <c r="K10" s="286"/>
      <c r="L10" s="286"/>
      <c r="M10" s="529" t="s">
        <v>59</v>
      </c>
      <c r="N10" s="528"/>
      <c r="O10" s="530"/>
    </row>
    <row r="11" spans="1:15" x14ac:dyDescent="0.25">
      <c r="A11" s="531" t="s">
        <v>15</v>
      </c>
      <c r="B11" s="532"/>
      <c r="C11" s="532"/>
      <c r="D11" s="532"/>
      <c r="E11" s="532"/>
      <c r="F11" s="532"/>
      <c r="G11" s="533"/>
      <c r="H11" s="534" t="s">
        <v>60</v>
      </c>
      <c r="I11" s="535"/>
      <c r="J11" s="535"/>
      <c r="K11" s="535"/>
      <c r="L11" s="536"/>
      <c r="M11" s="288" t="s">
        <v>61</v>
      </c>
      <c r="N11" s="181" t="s">
        <v>62</v>
      </c>
      <c r="O11" s="289" t="s">
        <v>63</v>
      </c>
    </row>
    <row r="12" spans="1:15" x14ac:dyDescent="0.25">
      <c r="A12" s="290"/>
      <c r="B12" s="291" t="s">
        <v>64</v>
      </c>
      <c r="C12" s="287"/>
      <c r="D12" s="291"/>
      <c r="E12" s="287"/>
      <c r="F12" s="291"/>
      <c r="G12" s="287"/>
      <c r="H12" s="291"/>
      <c r="I12" s="291"/>
      <c r="J12" s="291"/>
      <c r="K12" s="291"/>
      <c r="L12" s="516"/>
      <c r="M12" s="292"/>
      <c r="N12" s="101"/>
      <c r="O12" s="293"/>
    </row>
    <row r="13" spans="1:15" ht="15.75" thickBot="1" x14ac:dyDescent="0.3">
      <c r="A13" s="294" t="s">
        <v>65</v>
      </c>
      <c r="B13" s="295" t="s">
        <v>65</v>
      </c>
      <c r="C13" s="296" t="s">
        <v>66</v>
      </c>
      <c r="D13" s="295" t="s">
        <v>67</v>
      </c>
      <c r="E13" s="296" t="s">
        <v>68</v>
      </c>
      <c r="F13" s="295" t="s">
        <v>69</v>
      </c>
      <c r="G13" s="296" t="s">
        <v>218</v>
      </c>
      <c r="H13" s="295" t="s">
        <v>71</v>
      </c>
      <c r="I13" s="295" t="s">
        <v>72</v>
      </c>
      <c r="J13" s="295" t="s">
        <v>73</v>
      </c>
      <c r="K13" s="295" t="s">
        <v>74</v>
      </c>
      <c r="L13" s="517"/>
      <c r="M13" s="297" t="s">
        <v>22</v>
      </c>
      <c r="N13" s="107" t="s">
        <v>23</v>
      </c>
      <c r="O13" s="298" t="s">
        <v>24</v>
      </c>
    </row>
    <row r="14" spans="1:15" x14ac:dyDescent="0.25">
      <c r="A14" s="299" t="s">
        <v>75</v>
      </c>
      <c r="B14" s="300" t="s">
        <v>76</v>
      </c>
      <c r="C14" s="301"/>
      <c r="D14" s="302" t="s">
        <v>34</v>
      </c>
      <c r="E14" s="301"/>
      <c r="F14" s="303" t="s">
        <v>77</v>
      </c>
      <c r="G14" s="301"/>
      <c r="H14" s="303">
        <v>1</v>
      </c>
      <c r="I14" s="301">
        <v>1</v>
      </c>
      <c r="J14" s="304">
        <v>1</v>
      </c>
      <c r="K14" s="305"/>
      <c r="L14" s="301" t="s">
        <v>78</v>
      </c>
      <c r="M14" s="303"/>
      <c r="N14" s="163">
        <f>+N15+N25+N29+N32</f>
        <v>5417839</v>
      </c>
      <c r="O14" s="306"/>
    </row>
    <row r="15" spans="1:15" x14ac:dyDescent="0.25">
      <c r="A15" s="307"/>
      <c r="B15" s="308"/>
      <c r="C15" s="309"/>
      <c r="D15" s="310"/>
      <c r="E15" s="309"/>
      <c r="G15" s="309"/>
      <c r="H15" s="281">
        <v>1</v>
      </c>
      <c r="I15" s="311">
        <v>1</v>
      </c>
      <c r="J15" s="312"/>
      <c r="K15" s="313"/>
      <c r="L15" s="311" t="s">
        <v>79</v>
      </c>
      <c r="M15" s="314"/>
      <c r="N15" s="118">
        <f>+N16+N19+N22+N23</f>
        <v>4970603</v>
      </c>
      <c r="O15" s="315"/>
    </row>
    <row r="16" spans="1:15" x14ac:dyDescent="0.25">
      <c r="A16" s="307"/>
      <c r="B16" s="308"/>
      <c r="C16" s="309"/>
      <c r="D16" s="310"/>
      <c r="E16" s="309"/>
      <c r="G16" s="309"/>
      <c r="I16" s="311"/>
      <c r="J16" s="312">
        <v>1</v>
      </c>
      <c r="K16" s="316"/>
      <c r="L16" s="311" t="s">
        <v>80</v>
      </c>
      <c r="M16" s="314"/>
      <c r="N16" s="118">
        <f>+N17+N18</f>
        <v>3737119</v>
      </c>
      <c r="O16" s="315"/>
    </row>
    <row r="17" spans="1:15" x14ac:dyDescent="0.25">
      <c r="A17" s="307"/>
      <c r="B17" s="308"/>
      <c r="C17" s="309"/>
      <c r="D17" s="310"/>
      <c r="E17" s="309"/>
      <c r="G17" s="317" t="s">
        <v>27</v>
      </c>
      <c r="I17" s="309"/>
      <c r="J17" s="318"/>
      <c r="K17" s="316" t="s">
        <v>28</v>
      </c>
      <c r="L17" s="309" t="s">
        <v>219</v>
      </c>
      <c r="N17" s="129">
        <f>ROUND([1]Hoja1!I19*0.05,0)</f>
        <v>961547</v>
      </c>
      <c r="O17" s="319"/>
    </row>
    <row r="18" spans="1:15" x14ac:dyDescent="0.25">
      <c r="A18" s="307"/>
      <c r="B18" s="308"/>
      <c r="C18" s="309"/>
      <c r="D18" s="310"/>
      <c r="E18" s="309"/>
      <c r="G18" s="309">
        <v>9998</v>
      </c>
      <c r="I18" s="309"/>
      <c r="J18" s="318"/>
      <c r="K18" s="316" t="s">
        <v>28</v>
      </c>
      <c r="L18" s="309" t="s">
        <v>219</v>
      </c>
      <c r="N18" s="129">
        <f>ROUND([1]Calculo!$I$52-N17,0)</f>
        <v>2775572</v>
      </c>
      <c r="O18" s="319"/>
    </row>
    <row r="19" spans="1:15" x14ac:dyDescent="0.25">
      <c r="A19" s="307"/>
      <c r="B19" s="308"/>
      <c r="C19" s="309"/>
      <c r="D19" s="310"/>
      <c r="E19" s="309"/>
      <c r="G19" s="309">
        <v>9998</v>
      </c>
      <c r="I19" s="311"/>
      <c r="J19" s="312">
        <v>2</v>
      </c>
      <c r="K19" s="313"/>
      <c r="L19" s="309" t="s">
        <v>220</v>
      </c>
      <c r="M19" s="314"/>
      <c r="N19" s="118">
        <f>+N20+N21</f>
        <v>56359</v>
      </c>
      <c r="O19" s="319"/>
    </row>
    <row r="20" spans="1:15" x14ac:dyDescent="0.25">
      <c r="A20" s="307"/>
      <c r="B20" s="308"/>
      <c r="C20" s="309"/>
      <c r="D20" s="310"/>
      <c r="E20" s="309"/>
      <c r="G20" s="309"/>
      <c r="I20" s="309"/>
      <c r="J20" s="318"/>
      <c r="K20" s="316" t="s">
        <v>31</v>
      </c>
      <c r="L20" s="318" t="s">
        <v>84</v>
      </c>
      <c r="N20" s="129">
        <f>[1]Calculo!$I$55</f>
        <v>56359</v>
      </c>
      <c r="O20" s="319"/>
    </row>
    <row r="21" spans="1:15" hidden="1" x14ac:dyDescent="0.25">
      <c r="A21" s="307"/>
      <c r="B21" s="308"/>
      <c r="C21" s="309"/>
      <c r="D21" s="310"/>
      <c r="E21" s="309"/>
      <c r="G21" s="309" t="s">
        <v>27</v>
      </c>
      <c r="H21" s="281">
        <v>1</v>
      </c>
      <c r="I21" s="309">
        <v>1</v>
      </c>
      <c r="J21" s="318">
        <v>2</v>
      </c>
      <c r="K21" s="316" t="s">
        <v>37</v>
      </c>
      <c r="L21" s="281" t="s">
        <v>85</v>
      </c>
      <c r="N21" s="129">
        <f>[1]Calculo!I56</f>
        <v>0</v>
      </c>
      <c r="O21" s="319"/>
    </row>
    <row r="22" spans="1:15" x14ac:dyDescent="0.25">
      <c r="A22" s="307"/>
      <c r="B22" s="308"/>
      <c r="C22" s="309"/>
      <c r="D22" s="310"/>
      <c r="E22" s="309"/>
      <c r="G22" s="309">
        <v>9998</v>
      </c>
      <c r="I22" s="309"/>
      <c r="J22" s="312">
        <v>4</v>
      </c>
      <c r="K22" s="320"/>
      <c r="L22" s="309" t="s">
        <v>159</v>
      </c>
      <c r="N22" s="129">
        <f>ROUND([1]Calculo!$I$61,0)</f>
        <v>1121140</v>
      </c>
      <c r="O22" s="319"/>
    </row>
    <row r="23" spans="1:15" x14ac:dyDescent="0.25">
      <c r="A23" s="307"/>
      <c r="B23" s="308"/>
      <c r="C23" s="309"/>
      <c r="D23" s="310"/>
      <c r="E23" s="309"/>
      <c r="G23" s="309">
        <v>9998</v>
      </c>
      <c r="I23" s="309"/>
      <c r="J23" s="312">
        <v>5</v>
      </c>
      <c r="K23" s="320"/>
      <c r="L23" s="309" t="s">
        <v>87</v>
      </c>
      <c r="N23" s="118">
        <f>+N24</f>
        <v>55985</v>
      </c>
      <c r="O23" s="319"/>
    </row>
    <row r="24" spans="1:15" x14ac:dyDescent="0.25">
      <c r="A24" s="307"/>
      <c r="B24" s="308"/>
      <c r="C24" s="309"/>
      <c r="D24" s="310"/>
      <c r="E24" s="309"/>
      <c r="G24" s="309"/>
      <c r="I24" s="309"/>
      <c r="J24" s="318"/>
      <c r="K24" s="316" t="s">
        <v>28</v>
      </c>
      <c r="L24" s="309" t="s">
        <v>87</v>
      </c>
      <c r="N24" s="129">
        <f>ROUND([1]Calculo!$I$64,0)</f>
        <v>55985</v>
      </c>
      <c r="O24" s="319"/>
    </row>
    <row r="25" spans="1:15" x14ac:dyDescent="0.25">
      <c r="A25" s="307"/>
      <c r="B25" s="308"/>
      <c r="C25" s="309"/>
      <c r="D25" s="310"/>
      <c r="E25" s="309"/>
      <c r="G25" s="309">
        <v>9998</v>
      </c>
      <c r="H25" s="281">
        <v>1</v>
      </c>
      <c r="I25" s="321">
        <v>2</v>
      </c>
      <c r="J25" s="311"/>
      <c r="K25" s="322"/>
      <c r="L25" s="311" t="s">
        <v>88</v>
      </c>
      <c r="N25" s="118">
        <f>+N26</f>
        <v>90051</v>
      </c>
      <c r="O25" s="319"/>
    </row>
    <row r="26" spans="1:15" x14ac:dyDescent="0.25">
      <c r="A26" s="307"/>
      <c r="B26" s="308"/>
      <c r="C26" s="309"/>
      <c r="D26" s="310"/>
      <c r="E26" s="309"/>
      <c r="G26" s="309"/>
      <c r="I26" s="323"/>
      <c r="J26" s="311">
        <v>2</v>
      </c>
      <c r="K26" s="320"/>
      <c r="L26" s="309" t="s">
        <v>89</v>
      </c>
      <c r="N26" s="118">
        <f>+N27+N28</f>
        <v>90051</v>
      </c>
      <c r="O26" s="319"/>
    </row>
    <row r="27" spans="1:15" hidden="1" x14ac:dyDescent="0.25">
      <c r="A27" s="307"/>
      <c r="B27" s="308"/>
      <c r="C27" s="309"/>
      <c r="D27" s="310"/>
      <c r="E27" s="309"/>
      <c r="G27" s="309"/>
      <c r="I27" s="323"/>
      <c r="J27" s="309" t="s">
        <v>160</v>
      </c>
      <c r="K27" s="320"/>
      <c r="L27" s="309" t="s">
        <v>161</v>
      </c>
      <c r="N27" s="129">
        <f>[1]Calculo!I72</f>
        <v>0</v>
      </c>
      <c r="O27" s="319"/>
    </row>
    <row r="28" spans="1:15" x14ac:dyDescent="0.25">
      <c r="A28" s="307"/>
      <c r="B28" s="308"/>
      <c r="C28" s="309"/>
      <c r="D28" s="310"/>
      <c r="E28" s="309"/>
      <c r="G28" s="309"/>
      <c r="I28" s="323"/>
      <c r="J28" s="309"/>
      <c r="K28" s="320" t="s">
        <v>91</v>
      </c>
      <c r="L28" s="309" t="s">
        <v>221</v>
      </c>
      <c r="N28" s="129">
        <f>ROUND([1]Calculo!$I$73,0)</f>
        <v>90051</v>
      </c>
      <c r="O28" s="319"/>
    </row>
    <row r="29" spans="1:15" x14ac:dyDescent="0.25">
      <c r="A29" s="307"/>
      <c r="B29" s="308"/>
      <c r="C29" s="309"/>
      <c r="D29" s="310"/>
      <c r="E29" s="309"/>
      <c r="G29" s="309">
        <v>9998</v>
      </c>
      <c r="H29" s="281">
        <v>1</v>
      </c>
      <c r="I29" s="311">
        <v>4</v>
      </c>
      <c r="J29" s="312"/>
      <c r="K29" s="322"/>
      <c r="L29" s="311" t="s">
        <v>162</v>
      </c>
      <c r="M29" s="314"/>
      <c r="N29" s="118">
        <f>+N30</f>
        <v>92088</v>
      </c>
      <c r="O29" s="315"/>
    </row>
    <row r="30" spans="1:15" x14ac:dyDescent="0.25">
      <c r="A30" s="307"/>
      <c r="B30" s="308"/>
      <c r="C30" s="309"/>
      <c r="D30" s="310"/>
      <c r="E30" s="309"/>
      <c r="G30" s="309"/>
      <c r="I30" s="309"/>
      <c r="J30" s="312">
        <v>2</v>
      </c>
      <c r="K30" s="320"/>
      <c r="L30" s="309" t="s">
        <v>94</v>
      </c>
      <c r="N30" s="118">
        <f>+N31</f>
        <v>92088</v>
      </c>
      <c r="O30" s="319"/>
    </row>
    <row r="31" spans="1:15" x14ac:dyDescent="0.25">
      <c r="A31" s="307"/>
      <c r="B31" s="308"/>
      <c r="C31" s="309"/>
      <c r="D31" s="310"/>
      <c r="E31" s="309"/>
      <c r="G31" s="309"/>
      <c r="I31" s="309"/>
      <c r="J31" s="318"/>
      <c r="K31" s="316" t="s">
        <v>37</v>
      </c>
      <c r="L31" s="309" t="s">
        <v>95</v>
      </c>
      <c r="N31" s="129">
        <f>ROUND([1]Calculo!$I$77,0)</f>
        <v>92088</v>
      </c>
      <c r="O31" s="319"/>
    </row>
    <row r="32" spans="1:15" x14ac:dyDescent="0.25">
      <c r="A32" s="307"/>
      <c r="B32" s="308"/>
      <c r="C32" s="309"/>
      <c r="D32" s="310"/>
      <c r="E32" s="309"/>
      <c r="G32" s="309">
        <v>9998</v>
      </c>
      <c r="H32" s="281">
        <v>1</v>
      </c>
      <c r="I32" s="311">
        <v>5</v>
      </c>
      <c r="J32" s="312"/>
      <c r="K32" s="313"/>
      <c r="L32" s="311" t="s">
        <v>96</v>
      </c>
      <c r="M32" s="314"/>
      <c r="N32" s="118">
        <f>+N33</f>
        <v>265097</v>
      </c>
      <c r="O32" s="315"/>
    </row>
    <row r="33" spans="1:15" x14ac:dyDescent="0.25">
      <c r="A33" s="307"/>
      <c r="B33" s="308"/>
      <c r="C33" s="309"/>
      <c r="D33" s="310"/>
      <c r="E33" s="309"/>
      <c r="G33" s="309"/>
      <c r="I33" s="309"/>
      <c r="J33" s="318">
        <v>2</v>
      </c>
      <c r="K33" s="316"/>
      <c r="L33" s="309" t="s">
        <v>97</v>
      </c>
      <c r="N33" s="129">
        <f>ROUND([1]Calculo!$I$85,0)</f>
        <v>265097</v>
      </c>
      <c r="O33" s="319"/>
    </row>
    <row r="34" spans="1:15" x14ac:dyDescent="0.25">
      <c r="A34" s="307"/>
      <c r="B34" s="308"/>
      <c r="C34" s="309"/>
      <c r="D34" s="310"/>
      <c r="E34" s="309"/>
      <c r="G34" s="309">
        <v>9998</v>
      </c>
      <c r="H34" s="314">
        <v>2</v>
      </c>
      <c r="I34" s="311"/>
      <c r="J34" s="312"/>
      <c r="K34" s="313"/>
      <c r="L34" s="311" t="s">
        <v>163</v>
      </c>
      <c r="M34" s="314"/>
      <c r="N34" s="118">
        <f>+N35+N41+N43+N45+N49+N52+N59+N47</f>
        <v>2518261</v>
      </c>
      <c r="O34" s="315"/>
    </row>
    <row r="35" spans="1:15" x14ac:dyDescent="0.25">
      <c r="A35" s="307"/>
      <c r="B35" s="308"/>
      <c r="C35" s="309"/>
      <c r="D35" s="310"/>
      <c r="E35" s="309"/>
      <c r="G35" s="309"/>
      <c r="H35" s="281">
        <v>2</v>
      </c>
      <c r="I35" s="311">
        <v>1</v>
      </c>
      <c r="J35" s="312"/>
      <c r="K35" s="313"/>
      <c r="L35" s="311" t="s">
        <v>164</v>
      </c>
      <c r="M35" s="314"/>
      <c r="N35" s="118">
        <f>+N36+N37+N39+N40</f>
        <v>248235</v>
      </c>
      <c r="O35" s="315"/>
    </row>
    <row r="36" spans="1:15" x14ac:dyDescent="0.25">
      <c r="A36" s="307"/>
      <c r="B36" s="308"/>
      <c r="C36" s="309"/>
      <c r="D36" s="310"/>
      <c r="E36" s="309"/>
      <c r="G36" s="309"/>
      <c r="I36" s="309"/>
      <c r="J36" s="318">
        <v>3</v>
      </c>
      <c r="K36" s="316"/>
      <c r="L36" s="309" t="s">
        <v>165</v>
      </c>
      <c r="N36" s="129">
        <f>ROUND([1]Calculo!$I$92,0)</f>
        <v>95173</v>
      </c>
      <c r="O36" s="319"/>
    </row>
    <row r="37" spans="1:15" x14ac:dyDescent="0.25">
      <c r="A37" s="307"/>
      <c r="B37" s="308"/>
      <c r="C37" s="309"/>
      <c r="D37" s="310"/>
      <c r="E37" s="309"/>
      <c r="G37" s="309"/>
      <c r="I37" s="309"/>
      <c r="J37" s="312">
        <v>6</v>
      </c>
      <c r="K37" s="316"/>
      <c r="L37" s="309" t="s">
        <v>222</v>
      </c>
      <c r="N37" s="118">
        <f>+N38</f>
        <v>146492</v>
      </c>
      <c r="O37" s="319"/>
    </row>
    <row r="38" spans="1:15" x14ac:dyDescent="0.25">
      <c r="A38" s="307"/>
      <c r="B38" s="308"/>
      <c r="C38" s="309"/>
      <c r="D38" s="310"/>
      <c r="E38" s="309"/>
      <c r="G38" s="309"/>
      <c r="I38" s="309"/>
      <c r="J38" s="318"/>
      <c r="K38" s="316" t="s">
        <v>28</v>
      </c>
      <c r="L38" s="309" t="s">
        <v>101</v>
      </c>
      <c r="N38" s="129">
        <f>ROUND([1]Calculo!$I$96,0)</f>
        <v>146492</v>
      </c>
      <c r="O38" s="319"/>
    </row>
    <row r="39" spans="1:15" x14ac:dyDescent="0.25">
      <c r="A39" s="307"/>
      <c r="B39" s="308"/>
      <c r="C39" s="309"/>
      <c r="D39" s="310"/>
      <c r="E39" s="309"/>
      <c r="G39" s="309"/>
      <c r="I39" s="309"/>
      <c r="J39" s="318">
        <v>7</v>
      </c>
      <c r="K39" s="316"/>
      <c r="L39" s="309" t="s">
        <v>103</v>
      </c>
      <c r="N39" s="129">
        <f>ROUND([1]Calculo!$I$97,0)</f>
        <v>3887</v>
      </c>
      <c r="O39" s="319"/>
    </row>
    <row r="40" spans="1:15" x14ac:dyDescent="0.25">
      <c r="A40" s="307"/>
      <c r="B40" s="308"/>
      <c r="C40" s="309"/>
      <c r="D40" s="310"/>
      <c r="E40" s="309"/>
      <c r="G40" s="309"/>
      <c r="I40" s="309"/>
      <c r="J40" s="318">
        <v>8</v>
      </c>
      <c r="K40" s="316"/>
      <c r="L40" s="309" t="s">
        <v>166</v>
      </c>
      <c r="N40" s="129">
        <f>ROUND([1]Calculo!$I$98,0)</f>
        <v>2683</v>
      </c>
      <c r="O40" s="319"/>
    </row>
    <row r="41" spans="1:15" x14ac:dyDescent="0.25">
      <c r="A41" s="307"/>
      <c r="B41" s="308"/>
      <c r="C41" s="309"/>
      <c r="D41" s="310"/>
      <c r="E41" s="309"/>
      <c r="G41" s="309"/>
      <c r="H41" s="281">
        <v>2</v>
      </c>
      <c r="I41" s="311">
        <v>2</v>
      </c>
      <c r="J41" s="312"/>
      <c r="K41" s="313"/>
      <c r="L41" s="311" t="s">
        <v>167</v>
      </c>
      <c r="M41" s="314"/>
      <c r="N41" s="118">
        <f>+N42</f>
        <v>1005760</v>
      </c>
      <c r="O41" s="315"/>
    </row>
    <row r="42" spans="1:15" x14ac:dyDescent="0.25">
      <c r="A42" s="307"/>
      <c r="B42" s="308"/>
      <c r="C42" s="309"/>
      <c r="D42" s="310"/>
      <c r="E42" s="309"/>
      <c r="G42" s="309"/>
      <c r="I42" s="309"/>
      <c r="J42" s="318">
        <v>1</v>
      </c>
      <c r="K42" s="316"/>
      <c r="L42" s="309" t="s">
        <v>106</v>
      </c>
      <c r="N42" s="129">
        <f>ROUND([1]Calculo!$I$100,0)</f>
        <v>1005760</v>
      </c>
      <c r="O42" s="319"/>
    </row>
    <row r="43" spans="1:15" x14ac:dyDescent="0.25">
      <c r="A43" s="307"/>
      <c r="B43" s="308"/>
      <c r="C43" s="309"/>
      <c r="D43" s="310"/>
      <c r="E43" s="309"/>
      <c r="G43" s="309"/>
      <c r="H43" s="281">
        <v>2</v>
      </c>
      <c r="I43" s="311">
        <v>3</v>
      </c>
      <c r="J43" s="312"/>
      <c r="K43" s="313"/>
      <c r="L43" s="311" t="s">
        <v>107</v>
      </c>
      <c r="M43" s="314"/>
      <c r="N43" s="118">
        <f>+N44</f>
        <v>92202</v>
      </c>
      <c r="O43" s="315"/>
    </row>
    <row r="44" spans="1:15" x14ac:dyDescent="0.25">
      <c r="A44" s="307"/>
      <c r="B44" s="308"/>
      <c r="C44" s="309"/>
      <c r="D44" s="310"/>
      <c r="E44" s="309"/>
      <c r="G44" s="309"/>
      <c r="I44" s="309"/>
      <c r="J44" s="318">
        <v>1</v>
      </c>
      <c r="K44" s="316"/>
      <c r="L44" s="309" t="s">
        <v>108</v>
      </c>
      <c r="N44" s="129">
        <f>ROUND([1]Calculo!$I$106,0)</f>
        <v>92202</v>
      </c>
      <c r="O44" s="319"/>
    </row>
    <row r="45" spans="1:15" x14ac:dyDescent="0.25">
      <c r="A45" s="307"/>
      <c r="B45" s="308"/>
      <c r="C45" s="309"/>
      <c r="D45" s="310"/>
      <c r="E45" s="309"/>
      <c r="G45" s="309"/>
      <c r="H45" s="281">
        <v>2</v>
      </c>
      <c r="I45" s="311">
        <v>4</v>
      </c>
      <c r="J45" s="312"/>
      <c r="K45" s="313"/>
      <c r="L45" s="311" t="s">
        <v>109</v>
      </c>
      <c r="M45" s="314"/>
      <c r="N45" s="118">
        <f>+N46</f>
        <v>10472</v>
      </c>
      <c r="O45" s="315"/>
    </row>
    <row r="46" spans="1:15" x14ac:dyDescent="0.25">
      <c r="A46" s="307"/>
      <c r="B46" s="308"/>
      <c r="C46" s="309"/>
      <c r="D46" s="310"/>
      <c r="E46" s="309"/>
      <c r="G46" s="309"/>
      <c r="I46" s="309"/>
      <c r="J46" s="318">
        <v>1</v>
      </c>
      <c r="K46" s="316"/>
      <c r="L46" s="309" t="s">
        <v>110</v>
      </c>
      <c r="N46" s="129">
        <f>ROUND([1]Calculo!$I$110,0)</f>
        <v>10472</v>
      </c>
      <c r="O46" s="319"/>
    </row>
    <row r="47" spans="1:15" x14ac:dyDescent="0.25">
      <c r="A47" s="307"/>
      <c r="B47" s="308"/>
      <c r="C47" s="309"/>
      <c r="D47" s="310"/>
      <c r="E47" s="309"/>
      <c r="G47" s="309"/>
      <c r="H47" s="281">
        <v>2</v>
      </c>
      <c r="I47" s="311">
        <v>5</v>
      </c>
      <c r="J47" s="318"/>
      <c r="K47" s="316"/>
      <c r="L47" s="314" t="s">
        <v>111</v>
      </c>
      <c r="N47" s="118">
        <f>+N48</f>
        <v>28975</v>
      </c>
      <c r="O47" s="319"/>
    </row>
    <row r="48" spans="1:15" x14ac:dyDescent="0.25">
      <c r="A48" s="307"/>
      <c r="B48" s="308"/>
      <c r="C48" s="309"/>
      <c r="D48" s="310"/>
      <c r="E48" s="309"/>
      <c r="G48" s="309"/>
      <c r="I48" s="309"/>
      <c r="J48" s="318">
        <v>4</v>
      </c>
      <c r="K48" s="316"/>
      <c r="L48" s="281" t="s">
        <v>113</v>
      </c>
      <c r="N48" s="129">
        <f>ROUND([1]Calculo!$I$121,0)</f>
        <v>28975</v>
      </c>
      <c r="O48" s="319"/>
    </row>
    <row r="49" spans="1:15" x14ac:dyDescent="0.25">
      <c r="A49" s="307"/>
      <c r="B49" s="308"/>
      <c r="C49" s="309"/>
      <c r="D49" s="310"/>
      <c r="E49" s="309"/>
      <c r="G49" s="309"/>
      <c r="H49" s="281">
        <v>2</v>
      </c>
      <c r="I49" s="311">
        <v>6</v>
      </c>
      <c r="J49" s="312"/>
      <c r="K49" s="313"/>
      <c r="L49" s="311" t="s">
        <v>114</v>
      </c>
      <c r="M49" s="314"/>
      <c r="N49" s="118">
        <f>+N50+N51</f>
        <v>654382</v>
      </c>
      <c r="O49" s="315"/>
    </row>
    <row r="50" spans="1:15" x14ac:dyDescent="0.25">
      <c r="A50" s="307"/>
      <c r="B50" s="308"/>
      <c r="C50" s="309"/>
      <c r="D50" s="310"/>
      <c r="E50" s="309"/>
      <c r="G50" s="309"/>
      <c r="I50" s="309"/>
      <c r="J50" s="318">
        <v>2</v>
      </c>
      <c r="K50" s="316"/>
      <c r="L50" s="309" t="s">
        <v>223</v>
      </c>
      <c r="N50" s="129">
        <f>ROUND([1]Calculo!$I$129,0)</f>
        <v>36756</v>
      </c>
      <c r="O50" s="319"/>
    </row>
    <row r="51" spans="1:15" x14ac:dyDescent="0.25">
      <c r="A51" s="307"/>
      <c r="B51" s="308"/>
      <c r="C51" s="309"/>
      <c r="D51" s="310"/>
      <c r="E51" s="309"/>
      <c r="G51" s="309"/>
      <c r="I51" s="309"/>
      <c r="J51" s="318">
        <v>3</v>
      </c>
      <c r="K51" s="316"/>
      <c r="L51" s="309" t="s">
        <v>197</v>
      </c>
      <c r="N51" s="129">
        <f>[1]Calculo!$I$135</f>
        <v>617626</v>
      </c>
      <c r="O51" s="319"/>
    </row>
    <row r="52" spans="1:15" ht="29.25" x14ac:dyDescent="0.25">
      <c r="A52" s="307"/>
      <c r="B52" s="308"/>
      <c r="C52" s="309"/>
      <c r="D52" s="310"/>
      <c r="E52" s="309"/>
      <c r="G52" s="309"/>
      <c r="H52" s="281">
        <v>2</v>
      </c>
      <c r="I52" s="311">
        <v>7</v>
      </c>
      <c r="J52" s="312"/>
      <c r="K52" s="313"/>
      <c r="L52" s="324" t="s">
        <v>224</v>
      </c>
      <c r="M52" s="314"/>
      <c r="N52" s="118">
        <f>+N53+N55</f>
        <v>36213</v>
      </c>
      <c r="O52" s="315"/>
    </row>
    <row r="53" spans="1:15" x14ac:dyDescent="0.25">
      <c r="A53" s="307"/>
      <c r="B53" s="308"/>
      <c r="C53" s="309"/>
      <c r="D53" s="310"/>
      <c r="E53" s="309"/>
      <c r="G53" s="309"/>
      <c r="I53" s="309"/>
      <c r="J53" s="312">
        <v>1</v>
      </c>
      <c r="K53" s="316"/>
      <c r="L53" s="309" t="s">
        <v>174</v>
      </c>
      <c r="N53" s="118">
        <f>+N54</f>
        <v>11667</v>
      </c>
      <c r="O53" s="319"/>
    </row>
    <row r="54" spans="1:15" x14ac:dyDescent="0.25">
      <c r="A54" s="307"/>
      <c r="B54" s="308"/>
      <c r="C54" s="309"/>
      <c r="D54" s="310"/>
      <c r="E54" s="309"/>
      <c r="G54" s="309"/>
      <c r="I54" s="309"/>
      <c r="J54" s="318"/>
      <c r="K54" s="316" t="s">
        <v>34</v>
      </c>
      <c r="L54" s="309" t="s">
        <v>120</v>
      </c>
      <c r="N54" s="129">
        <f>[1]Calculo!$I$142</f>
        <v>11667</v>
      </c>
      <c r="O54" s="319"/>
    </row>
    <row r="55" spans="1:15" x14ac:dyDescent="0.25">
      <c r="A55" s="307"/>
      <c r="B55" s="308"/>
      <c r="C55" s="309"/>
      <c r="D55" s="310"/>
      <c r="E55" s="309"/>
      <c r="G55" s="309"/>
      <c r="I55" s="309"/>
      <c r="J55" s="312">
        <v>2</v>
      </c>
      <c r="K55" s="316"/>
      <c r="L55" s="309" t="s">
        <v>121</v>
      </c>
      <c r="N55" s="118">
        <f>+N56+N57+N58</f>
        <v>24546</v>
      </c>
      <c r="O55" s="319"/>
    </row>
    <row r="56" spans="1:15" x14ac:dyDescent="0.25">
      <c r="A56" s="307"/>
      <c r="B56" s="308"/>
      <c r="C56" s="309"/>
      <c r="D56" s="310"/>
      <c r="E56" s="309"/>
      <c r="G56" s="309"/>
      <c r="I56" s="309"/>
      <c r="J56" s="318"/>
      <c r="K56" s="316" t="s">
        <v>28</v>
      </c>
      <c r="L56" s="309" t="s">
        <v>225</v>
      </c>
      <c r="N56" s="129">
        <f>[1]Calculo!$I$148+[1]Calculo!$I$149</f>
        <v>16654</v>
      </c>
      <c r="O56" s="319"/>
    </row>
    <row r="57" spans="1:15" x14ac:dyDescent="0.25">
      <c r="A57" s="307"/>
      <c r="B57" s="308"/>
      <c r="C57" s="309"/>
      <c r="D57" s="310"/>
      <c r="E57" s="309"/>
      <c r="G57" s="309"/>
      <c r="I57" s="309"/>
      <c r="J57" s="318"/>
      <c r="K57" s="316" t="s">
        <v>123</v>
      </c>
      <c r="L57" s="309" t="s">
        <v>226</v>
      </c>
      <c r="N57" s="129">
        <f>[1]Calculo!$I$150+[1]Calculo!$I$151+[1]Calculo!$I$152</f>
        <v>7207</v>
      </c>
      <c r="O57" s="319"/>
    </row>
    <row r="58" spans="1:15" x14ac:dyDescent="0.25">
      <c r="A58" s="307"/>
      <c r="B58" s="308"/>
      <c r="C58" s="309"/>
      <c r="D58" s="310"/>
      <c r="E58" s="309"/>
      <c r="G58" s="309"/>
      <c r="I58" s="309"/>
      <c r="J58" s="312">
        <v>3</v>
      </c>
      <c r="K58" s="316" t="s">
        <v>28</v>
      </c>
      <c r="L58" s="281" t="s">
        <v>118</v>
      </c>
      <c r="N58" s="129">
        <f>ROUND([1]Calculo!$I$157,0)</f>
        <v>685</v>
      </c>
      <c r="O58" s="319"/>
    </row>
    <row r="59" spans="1:15" x14ac:dyDescent="0.25">
      <c r="A59" s="307"/>
      <c r="B59" s="308"/>
      <c r="C59" s="309"/>
      <c r="D59" s="310"/>
      <c r="E59" s="309"/>
      <c r="G59" s="309"/>
      <c r="H59" s="281">
        <v>2</v>
      </c>
      <c r="I59" s="311">
        <v>8</v>
      </c>
      <c r="J59" s="312"/>
      <c r="K59" s="313"/>
      <c r="L59" s="311" t="s">
        <v>125</v>
      </c>
      <c r="M59" s="314"/>
      <c r="N59" s="118">
        <f>+N60+N61</f>
        <v>442022</v>
      </c>
      <c r="O59" s="319"/>
    </row>
    <row r="60" spans="1:15" x14ac:dyDescent="0.25">
      <c r="A60" s="307"/>
      <c r="B60" s="308"/>
      <c r="C60" s="309"/>
      <c r="D60" s="310"/>
      <c r="E60" s="309"/>
      <c r="G60" s="309"/>
      <c r="I60" s="311"/>
      <c r="J60" s="312">
        <v>4</v>
      </c>
      <c r="K60" s="325"/>
      <c r="L60" s="281" t="s">
        <v>126</v>
      </c>
      <c r="M60" s="314"/>
      <c r="N60" s="129">
        <f>+[1]Calculo!I163</f>
        <v>976</v>
      </c>
      <c r="O60" s="319"/>
    </row>
    <row r="61" spans="1:15" x14ac:dyDescent="0.25">
      <c r="A61" s="307"/>
      <c r="B61" s="308"/>
      <c r="C61" s="309"/>
      <c r="D61" s="310"/>
      <c r="E61" s="309"/>
      <c r="G61" s="309"/>
      <c r="I61" s="309"/>
      <c r="J61" s="312">
        <v>9</v>
      </c>
      <c r="K61" s="316"/>
      <c r="L61" s="309" t="s">
        <v>205</v>
      </c>
      <c r="N61" s="118">
        <f>+N62</f>
        <v>441046</v>
      </c>
      <c r="O61" s="319"/>
    </row>
    <row r="62" spans="1:15" x14ac:dyDescent="0.25">
      <c r="A62" s="307"/>
      <c r="B62" s="308"/>
      <c r="C62" s="309"/>
      <c r="D62" s="310"/>
      <c r="E62" s="309"/>
      <c r="G62" s="309"/>
      <c r="I62" s="309"/>
      <c r="J62" s="318"/>
      <c r="K62" s="316" t="s">
        <v>131</v>
      </c>
      <c r="L62" s="309" t="s">
        <v>137</v>
      </c>
      <c r="N62" s="129">
        <f>ROUND([1]Calculo!$I$177,0)+[1]Calculo!I230</f>
        <v>441046</v>
      </c>
      <c r="O62" s="319"/>
    </row>
    <row r="63" spans="1:15" x14ac:dyDescent="0.25">
      <c r="A63" s="307"/>
      <c r="B63" s="308"/>
      <c r="C63" s="309"/>
      <c r="D63" s="310"/>
      <c r="E63" s="309"/>
      <c r="G63" s="309">
        <v>9998</v>
      </c>
      <c r="H63" s="314">
        <v>3</v>
      </c>
      <c r="I63" s="311"/>
      <c r="J63" s="312"/>
      <c r="K63" s="313"/>
      <c r="L63" s="311" t="s">
        <v>179</v>
      </c>
      <c r="M63" s="314"/>
      <c r="N63" s="118">
        <f>+N66+N70+N73+N64+N68</f>
        <v>222327</v>
      </c>
      <c r="O63" s="315"/>
    </row>
    <row r="64" spans="1:15" hidden="1" x14ac:dyDescent="0.25">
      <c r="A64" s="307"/>
      <c r="B64" s="308"/>
      <c r="C64" s="309"/>
      <c r="D64" s="310"/>
      <c r="E64" s="309"/>
      <c r="G64" s="309"/>
      <c r="H64" s="314"/>
      <c r="I64" s="311">
        <v>32</v>
      </c>
      <c r="J64" s="312"/>
      <c r="K64" s="313"/>
      <c r="L64" s="311" t="s">
        <v>180</v>
      </c>
      <c r="M64" s="314"/>
      <c r="N64" s="118">
        <f>+N65</f>
        <v>0</v>
      </c>
      <c r="O64" s="315"/>
    </row>
    <row r="65" spans="1:15" hidden="1" x14ac:dyDescent="0.25">
      <c r="A65" s="307"/>
      <c r="B65" s="308"/>
      <c r="C65" s="309"/>
      <c r="D65" s="310"/>
      <c r="E65" s="309"/>
      <c r="G65" s="309"/>
      <c r="H65" s="314"/>
      <c r="I65" s="311"/>
      <c r="J65" s="318">
        <v>323</v>
      </c>
      <c r="K65" s="316"/>
      <c r="L65" s="309" t="s">
        <v>142</v>
      </c>
      <c r="N65" s="129">
        <f>ROUND([1]Calculo!I192,0)</f>
        <v>0</v>
      </c>
      <c r="O65" s="319"/>
    </row>
    <row r="66" spans="1:15" x14ac:dyDescent="0.25">
      <c r="A66" s="307"/>
      <c r="B66" s="308"/>
      <c r="C66" s="309"/>
      <c r="D66" s="310"/>
      <c r="E66" s="309"/>
      <c r="G66" s="309"/>
      <c r="H66" s="281">
        <v>3</v>
      </c>
      <c r="I66" s="311">
        <v>3</v>
      </c>
      <c r="J66" s="312"/>
      <c r="K66" s="313"/>
      <c r="L66" s="311" t="s">
        <v>181</v>
      </c>
      <c r="M66" s="314"/>
      <c r="N66" s="118">
        <f>+N67</f>
        <v>60456</v>
      </c>
      <c r="O66" s="315"/>
    </row>
    <row r="67" spans="1:15" x14ac:dyDescent="0.25">
      <c r="A67" s="307"/>
      <c r="B67" s="308"/>
      <c r="C67" s="309"/>
      <c r="D67" s="310"/>
      <c r="E67" s="309"/>
      <c r="G67" s="309"/>
      <c r="I67" s="309"/>
      <c r="J67" s="318">
        <v>1</v>
      </c>
      <c r="K67" s="316"/>
      <c r="L67" s="309" t="s">
        <v>182</v>
      </c>
      <c r="N67" s="129">
        <f>ROUND([1]Calculo!$I$195,0)</f>
        <v>60456</v>
      </c>
      <c r="O67" s="319"/>
    </row>
    <row r="68" spans="1:15" x14ac:dyDescent="0.25">
      <c r="A68" s="307"/>
      <c r="B68" s="308"/>
      <c r="C68" s="309"/>
      <c r="D68" s="310"/>
      <c r="E68" s="309"/>
      <c r="G68" s="309"/>
      <c r="H68" s="281">
        <v>3</v>
      </c>
      <c r="I68" s="311">
        <v>5</v>
      </c>
      <c r="J68" s="318"/>
      <c r="K68" s="316"/>
      <c r="L68" s="311" t="s">
        <v>145</v>
      </c>
      <c r="N68" s="118">
        <f>+N69</f>
        <v>2662</v>
      </c>
      <c r="O68" s="319"/>
    </row>
    <row r="69" spans="1:15" x14ac:dyDescent="0.25">
      <c r="A69" s="307"/>
      <c r="B69" s="308"/>
      <c r="C69" s="309"/>
      <c r="D69" s="310"/>
      <c r="E69" s="309"/>
      <c r="G69" s="309"/>
      <c r="I69" s="309"/>
      <c r="J69" s="318">
        <v>3</v>
      </c>
      <c r="K69" s="316"/>
      <c r="L69" s="309" t="s">
        <v>146</v>
      </c>
      <c r="N69" s="129">
        <f>ROUND([1]Calculo!$I$200,0)</f>
        <v>2662</v>
      </c>
      <c r="O69" s="319"/>
    </row>
    <row r="70" spans="1:15" x14ac:dyDescent="0.25">
      <c r="A70" s="307"/>
      <c r="B70" s="308"/>
      <c r="C70" s="309"/>
      <c r="D70" s="310"/>
      <c r="E70" s="309"/>
      <c r="G70" s="309"/>
      <c r="H70" s="281">
        <v>3</v>
      </c>
      <c r="I70" s="311">
        <v>7</v>
      </c>
      <c r="J70" s="312"/>
      <c r="K70" s="313"/>
      <c r="L70" s="311" t="s">
        <v>147</v>
      </c>
      <c r="M70" s="314"/>
      <c r="N70" s="118">
        <f>+N71</f>
        <v>88711</v>
      </c>
      <c r="O70" s="315"/>
    </row>
    <row r="71" spans="1:15" x14ac:dyDescent="0.25">
      <c r="A71" s="307"/>
      <c r="B71" s="308"/>
      <c r="C71" s="309"/>
      <c r="D71" s="310"/>
      <c r="E71" s="309"/>
      <c r="G71" s="309"/>
      <c r="I71" s="309"/>
      <c r="J71" s="318">
        <v>1</v>
      </c>
      <c r="K71" s="316"/>
      <c r="L71" s="309" t="s">
        <v>148</v>
      </c>
      <c r="N71" s="202">
        <f>+N72</f>
        <v>88711</v>
      </c>
      <c r="O71" s="319"/>
    </row>
    <row r="72" spans="1:15" x14ac:dyDescent="0.25">
      <c r="A72" s="307"/>
      <c r="B72" s="308"/>
      <c r="C72" s="309"/>
      <c r="D72" s="310"/>
      <c r="E72" s="309"/>
      <c r="G72" s="309"/>
      <c r="H72" s="281">
        <v>3</v>
      </c>
      <c r="I72" s="309">
        <v>7</v>
      </c>
      <c r="J72" s="318">
        <v>1</v>
      </c>
      <c r="K72" s="316" t="s">
        <v>28</v>
      </c>
      <c r="L72" s="309" t="s">
        <v>149</v>
      </c>
      <c r="N72" s="208">
        <f>ROUND([1]Calculo!$I$204,0)</f>
        <v>88711</v>
      </c>
      <c r="O72" s="319"/>
    </row>
    <row r="73" spans="1:15" x14ac:dyDescent="0.25">
      <c r="A73" s="307"/>
      <c r="B73" s="308"/>
      <c r="C73" s="309"/>
      <c r="D73" s="310"/>
      <c r="E73" s="309"/>
      <c r="G73" s="309"/>
      <c r="H73" s="281">
        <v>3</v>
      </c>
      <c r="I73" s="311">
        <v>9</v>
      </c>
      <c r="J73" s="312"/>
      <c r="K73" s="313"/>
      <c r="L73" s="311" t="s">
        <v>150</v>
      </c>
      <c r="M73" s="314"/>
      <c r="N73" s="118">
        <f>+N74+N75</f>
        <v>70498</v>
      </c>
      <c r="O73" s="315"/>
    </row>
    <row r="74" spans="1:15" x14ac:dyDescent="0.25">
      <c r="A74" s="307"/>
      <c r="B74" s="308"/>
      <c r="C74" s="309"/>
      <c r="D74" s="310"/>
      <c r="E74" s="309"/>
      <c r="G74" s="309"/>
      <c r="I74" s="309"/>
      <c r="J74" s="318">
        <v>1</v>
      </c>
      <c r="K74" s="316"/>
      <c r="L74" s="309" t="s">
        <v>151</v>
      </c>
      <c r="N74" s="129">
        <f>ROUND([1]Calculo!$I$211,0)</f>
        <v>9396</v>
      </c>
      <c r="O74" s="319"/>
    </row>
    <row r="75" spans="1:15" ht="15.75" thickBot="1" x14ac:dyDescent="0.3">
      <c r="A75" s="326"/>
      <c r="B75" s="327"/>
      <c r="C75" s="328"/>
      <c r="D75" s="329"/>
      <c r="E75" s="328"/>
      <c r="F75" s="330"/>
      <c r="G75" s="328"/>
      <c r="H75" s="330"/>
      <c r="I75" s="328"/>
      <c r="J75" s="331">
        <v>9</v>
      </c>
      <c r="K75" s="332"/>
      <c r="L75" s="328" t="s">
        <v>152</v>
      </c>
      <c r="M75" s="331"/>
      <c r="N75" s="144">
        <f>ROUND([1]Calculo!$I$216,0)</f>
        <v>61102</v>
      </c>
      <c r="O75" s="333"/>
    </row>
    <row r="76" spans="1:15" ht="15.75" thickBot="1" x14ac:dyDescent="0.3">
      <c r="A76" s="334"/>
      <c r="B76" s="335"/>
      <c r="C76" s="336"/>
      <c r="D76" s="337"/>
      <c r="E76" s="336"/>
      <c r="F76" s="336"/>
      <c r="G76" s="518" t="s">
        <v>46</v>
      </c>
      <c r="H76" s="518"/>
      <c r="I76" s="518"/>
      <c r="J76" s="519"/>
      <c r="K76" s="338"/>
      <c r="L76" s="338"/>
      <c r="M76" s="339"/>
      <c r="N76" s="278">
        <f>N14+N34+N63</f>
        <v>8158427</v>
      </c>
      <c r="O76" s="340"/>
    </row>
    <row r="77" spans="1:15" ht="15.75" thickTop="1" x14ac:dyDescent="0.25">
      <c r="A77" s="310"/>
      <c r="B77" s="310"/>
      <c r="D77" s="310"/>
      <c r="G77" s="341"/>
      <c r="H77" s="341"/>
      <c r="I77" s="341"/>
      <c r="J77" s="341"/>
      <c r="K77" s="341"/>
      <c r="L77" s="341"/>
      <c r="N77" s="135"/>
      <c r="O77" s="342"/>
    </row>
    <row r="78" spans="1:15" x14ac:dyDescent="0.25">
      <c r="N78" s="173"/>
    </row>
    <row r="79" spans="1:15" x14ac:dyDescent="0.25">
      <c r="A79" s="520" t="str">
        <f>+'[1]Hoja4 - G'!A142</f>
        <v>LIC.  MARICELA CHECO</v>
      </c>
      <c r="B79" s="520"/>
      <c r="C79" s="520"/>
      <c r="D79" s="520"/>
      <c r="E79" s="520"/>
      <c r="F79" s="520"/>
      <c r="G79" s="520"/>
      <c r="H79" s="520"/>
      <c r="I79" s="520"/>
      <c r="J79" s="520"/>
      <c r="K79" s="520"/>
      <c r="L79" s="520" t="str">
        <f>+'[1]Hoja4 - G'!L142</f>
        <v xml:space="preserve">FERNANDO DURÁN </v>
      </c>
      <c r="M79" s="520"/>
      <c r="N79" s="520"/>
      <c r="O79" s="520"/>
    </row>
    <row r="80" spans="1:15" x14ac:dyDescent="0.25">
      <c r="A80" s="515" t="s">
        <v>49</v>
      </c>
      <c r="B80" s="515"/>
      <c r="C80" s="515"/>
      <c r="D80" s="515"/>
      <c r="E80" s="515"/>
      <c r="F80" s="515"/>
      <c r="G80" s="515"/>
      <c r="H80" s="515"/>
      <c r="I80" s="515"/>
      <c r="J80" s="515"/>
      <c r="K80" s="515"/>
      <c r="L80" s="515" t="s">
        <v>189</v>
      </c>
      <c r="M80" s="515"/>
      <c r="N80" s="515"/>
      <c r="O80" s="515"/>
    </row>
    <row r="81" spans="1:15" x14ac:dyDescent="0.25">
      <c r="A81" s="515" t="str">
        <f>+'[1]Hoja4 - G'!A144</f>
        <v xml:space="preserve">Contralor </v>
      </c>
      <c r="B81" s="515"/>
      <c r="C81" s="515"/>
      <c r="D81" s="515"/>
      <c r="E81" s="515"/>
      <c r="F81" s="515"/>
      <c r="G81" s="515"/>
      <c r="H81" s="515"/>
      <c r="I81" s="515"/>
      <c r="J81" s="515"/>
      <c r="K81" s="515"/>
      <c r="L81" s="515" t="str">
        <f>+'[1]Hoja4 - G'!L144</f>
        <v>ADMINSTRADOR GENERAL</v>
      </c>
      <c r="M81" s="515"/>
      <c r="N81" s="515"/>
      <c r="O81" s="515"/>
    </row>
  </sheetData>
  <mergeCells count="14">
    <mergeCell ref="A1:O1"/>
    <mergeCell ref="A2:O2"/>
    <mergeCell ref="A10:J10"/>
    <mergeCell ref="M10:O10"/>
    <mergeCell ref="A11:G11"/>
    <mergeCell ref="H11:L11"/>
    <mergeCell ref="A81:K81"/>
    <mergeCell ref="L81:O81"/>
    <mergeCell ref="L12:L13"/>
    <mergeCell ref="G76:J76"/>
    <mergeCell ref="A79:K79"/>
    <mergeCell ref="L79:O79"/>
    <mergeCell ref="A80:K80"/>
    <mergeCell ref="L80:O80"/>
  </mergeCells>
  <pageMargins left="0.7" right="0.7" top="0.75" bottom="0.75" header="0.3" footer="0.3"/>
  <pageSetup scale="57" orientation="portrait" r:id="rId1"/>
  <ignoredErrors>
    <ignoredError sqref="B14:D14 M13:O13 G17:K38 K54:K72" numberStoredAsText="1"/>
    <ignoredError sqref="N24:N46 N67:N6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725F-E068-41B7-8DE5-00CE5ADAD2C4}">
  <dimension ref="A1:P60"/>
  <sheetViews>
    <sheetView zoomScaleNormal="100" workbookViewId="0">
      <selection activeCell="S21" sqref="S21"/>
    </sheetView>
  </sheetViews>
  <sheetFormatPr baseColWidth="10" defaultRowHeight="15" x14ac:dyDescent="0.25"/>
  <cols>
    <col min="1" max="1" width="5.140625" style="343" customWidth="1"/>
    <col min="2" max="2" width="5.28515625" style="343" customWidth="1"/>
    <col min="3" max="3" width="5.5703125" style="343" bestFit="1" customWidth="1"/>
    <col min="4" max="4" width="8.7109375" style="343" customWidth="1"/>
    <col min="5" max="5" width="7.7109375" style="343" customWidth="1"/>
    <col min="6" max="6" width="6.28515625" style="343" bestFit="1" customWidth="1"/>
    <col min="7" max="7" width="7.7109375" style="343" customWidth="1"/>
    <col min="8" max="8" width="4.5703125" style="343" bestFit="1" customWidth="1"/>
    <col min="9" max="9" width="4.42578125" style="343" bestFit="1" customWidth="1"/>
    <col min="10" max="10" width="7.140625" style="343" bestFit="1" customWidth="1"/>
    <col min="11" max="11" width="7.28515625" style="343" bestFit="1" customWidth="1"/>
    <col min="12" max="12" width="4.140625" style="343" bestFit="1" customWidth="1"/>
    <col min="13" max="13" width="32.5703125" style="343" customWidth="1"/>
    <col min="14" max="14" width="13.42578125" style="343" customWidth="1"/>
    <col min="15" max="15" width="27" style="81" bestFit="1" customWidth="1"/>
    <col min="16" max="16" width="8.42578125" style="343" bestFit="1" customWidth="1"/>
  </cols>
  <sheetData>
    <row r="1" spans="1:16" ht="15.75" thickBot="1" x14ac:dyDescent="0.3"/>
    <row r="2" spans="1:16" x14ac:dyDescent="0.25">
      <c r="A2" s="543" t="s">
        <v>227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5"/>
    </row>
    <row r="3" spans="1:16" x14ac:dyDescent="0.25">
      <c r="A3" s="546" t="s">
        <v>54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8"/>
    </row>
    <row r="4" spans="1:16" ht="18.75" x14ac:dyDescent="0.4">
      <c r="A4" s="344"/>
      <c r="O4" s="84" t="s">
        <v>55</v>
      </c>
      <c r="P4" s="345"/>
    </row>
    <row r="5" spans="1:16" x14ac:dyDescent="0.25">
      <c r="A5" s="344"/>
      <c r="P5" s="345"/>
    </row>
    <row r="6" spans="1:16" x14ac:dyDescent="0.25">
      <c r="A6" s="346" t="s">
        <v>56</v>
      </c>
      <c r="N6" s="347" t="str">
        <f>+'[1]Hoja 6 - J'!M92</f>
        <v xml:space="preserve"> REGISTRO INTERNO DIGEPRES</v>
      </c>
      <c r="P6" s="345"/>
    </row>
    <row r="7" spans="1:16" x14ac:dyDescent="0.25">
      <c r="A7" s="346" t="s">
        <v>57</v>
      </c>
      <c r="N7" s="347" t="s">
        <v>5</v>
      </c>
      <c r="P7" s="345"/>
    </row>
    <row r="8" spans="1:16" x14ac:dyDescent="0.25">
      <c r="A8" s="346" t="str">
        <f>+'[1]Hoja5 - I'!A7</f>
        <v>MES: NOVIEMBRE</v>
      </c>
      <c r="N8" s="347" t="s">
        <v>7</v>
      </c>
      <c r="P8" s="345"/>
    </row>
    <row r="9" spans="1:16" ht="15.75" thickBot="1" x14ac:dyDescent="0.3">
      <c r="A9" s="348" t="str">
        <f>[1]Hoja1!B9</f>
        <v>AÑO : 2025</v>
      </c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349"/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1"/>
      <c r="O10" s="141"/>
      <c r="P10" s="352"/>
    </row>
    <row r="11" spans="1:16" x14ac:dyDescent="0.25">
      <c r="A11" s="549" t="s">
        <v>58</v>
      </c>
      <c r="B11" s="550"/>
      <c r="C11" s="550"/>
      <c r="D11" s="550"/>
      <c r="E11" s="550"/>
      <c r="F11" s="550"/>
      <c r="G11" s="550"/>
      <c r="H11" s="550"/>
      <c r="I11" s="550"/>
      <c r="J11" s="550"/>
      <c r="K11" s="550"/>
      <c r="L11" s="353"/>
      <c r="M11" s="353"/>
      <c r="N11" s="551" t="s">
        <v>59</v>
      </c>
      <c r="O11" s="550"/>
      <c r="P11" s="552"/>
    </row>
    <row r="12" spans="1:16" x14ac:dyDescent="0.25">
      <c r="A12" s="553" t="s">
        <v>15</v>
      </c>
      <c r="B12" s="554"/>
      <c r="C12" s="554"/>
      <c r="D12" s="554"/>
      <c r="E12" s="554"/>
      <c r="F12" s="554"/>
      <c r="G12" s="555"/>
      <c r="H12" s="354"/>
      <c r="I12" s="556" t="s">
        <v>60</v>
      </c>
      <c r="J12" s="557"/>
      <c r="K12" s="557"/>
      <c r="L12" s="557"/>
      <c r="M12" s="558"/>
      <c r="N12" s="355" t="s">
        <v>61</v>
      </c>
      <c r="O12" s="181" t="s">
        <v>62</v>
      </c>
      <c r="P12" s="356" t="s">
        <v>63</v>
      </c>
    </row>
    <row r="13" spans="1:16" x14ac:dyDescent="0.25">
      <c r="A13" s="357"/>
      <c r="B13" s="358" t="s">
        <v>64</v>
      </c>
      <c r="C13" s="359"/>
      <c r="D13" s="358"/>
      <c r="E13" s="359"/>
      <c r="F13" s="358"/>
      <c r="G13" s="359"/>
      <c r="H13" s="358"/>
      <c r="I13" s="360"/>
      <c r="J13" s="358"/>
      <c r="K13" s="358"/>
      <c r="L13" s="358"/>
      <c r="M13" s="538"/>
      <c r="N13" s="361"/>
      <c r="O13" s="101"/>
      <c r="P13" s="362"/>
    </row>
    <row r="14" spans="1:16" ht="15.75" thickBot="1" x14ac:dyDescent="0.3">
      <c r="A14" s="363" t="s">
        <v>65</v>
      </c>
      <c r="B14" s="364" t="s">
        <v>65</v>
      </c>
      <c r="C14" s="365" t="s">
        <v>66</v>
      </c>
      <c r="D14" s="364" t="s">
        <v>67</v>
      </c>
      <c r="E14" s="365" t="s">
        <v>68</v>
      </c>
      <c r="F14" s="364" t="s">
        <v>69</v>
      </c>
      <c r="G14" s="365" t="s">
        <v>139</v>
      </c>
      <c r="H14" s="364" t="s">
        <v>228</v>
      </c>
      <c r="I14" s="366" t="s">
        <v>71</v>
      </c>
      <c r="J14" s="364" t="s">
        <v>72</v>
      </c>
      <c r="K14" s="364" t="s">
        <v>73</v>
      </c>
      <c r="L14" s="364" t="s">
        <v>74</v>
      </c>
      <c r="M14" s="539"/>
      <c r="N14" s="367" t="s">
        <v>22</v>
      </c>
      <c r="O14" s="368" t="s">
        <v>23</v>
      </c>
      <c r="P14" s="369" t="s">
        <v>24</v>
      </c>
    </row>
    <row r="15" spans="1:16" x14ac:dyDescent="0.25">
      <c r="A15" s="370" t="s">
        <v>75</v>
      </c>
      <c r="B15" s="371" t="s">
        <v>76</v>
      </c>
      <c r="C15" s="372"/>
      <c r="D15" s="373" t="s">
        <v>76</v>
      </c>
      <c r="E15" s="372"/>
      <c r="F15" s="374" t="s">
        <v>77</v>
      </c>
      <c r="G15" s="375">
        <v>9998</v>
      </c>
      <c r="H15" s="372">
        <v>2</v>
      </c>
      <c r="I15" s="374">
        <v>4</v>
      </c>
      <c r="J15" s="372">
        <v>1</v>
      </c>
      <c r="K15" s="376">
        <v>1</v>
      </c>
      <c r="L15" s="376"/>
      <c r="M15" s="372" t="s">
        <v>229</v>
      </c>
      <c r="N15" s="374"/>
      <c r="O15" s="163">
        <f>+O16</f>
        <v>44874574.75</v>
      </c>
      <c r="P15" s="377"/>
    </row>
    <row r="16" spans="1:16" x14ac:dyDescent="0.25">
      <c r="A16" s="378"/>
      <c r="B16" s="379"/>
      <c r="C16" s="380"/>
      <c r="D16" s="381"/>
      <c r="E16" s="380"/>
      <c r="G16" s="382"/>
      <c r="H16" s="380"/>
      <c r="J16" s="383">
        <v>1</v>
      </c>
      <c r="K16" s="384"/>
      <c r="L16" s="384"/>
      <c r="M16" s="383" t="s">
        <v>230</v>
      </c>
      <c r="N16" s="385"/>
      <c r="O16" s="118">
        <f>+O17+O19+O20</f>
        <v>44874574.75</v>
      </c>
      <c r="P16" s="386"/>
    </row>
    <row r="17" spans="1:16" x14ac:dyDescent="0.25">
      <c r="A17" s="378"/>
      <c r="B17" s="379"/>
      <c r="C17" s="380"/>
      <c r="D17" s="381"/>
      <c r="E17" s="380"/>
      <c r="G17" s="382"/>
      <c r="H17" s="380"/>
      <c r="J17" s="380"/>
      <c r="K17" s="384">
        <v>1</v>
      </c>
      <c r="L17" s="387"/>
      <c r="M17" s="383" t="s">
        <v>231</v>
      </c>
      <c r="O17" s="118">
        <f>+O18</f>
        <v>44762572</v>
      </c>
      <c r="P17" s="388"/>
    </row>
    <row r="18" spans="1:16" x14ac:dyDescent="0.25">
      <c r="A18" s="378"/>
      <c r="B18" s="379"/>
      <c r="C18" s="380"/>
      <c r="D18" s="381"/>
      <c r="E18" s="380"/>
      <c r="G18" s="382"/>
      <c r="H18" s="380"/>
      <c r="J18" s="383"/>
      <c r="K18" s="387">
        <v>1</v>
      </c>
      <c r="L18" s="389" t="s">
        <v>28</v>
      </c>
      <c r="M18" s="380" t="s">
        <v>232</v>
      </c>
      <c r="N18" s="385"/>
      <c r="O18" s="129">
        <f>ROUND([1]Calculo!E227,0)</f>
        <v>44762572</v>
      </c>
      <c r="P18" s="386"/>
    </row>
    <row r="19" spans="1:16" x14ac:dyDescent="0.25">
      <c r="A19" s="378"/>
      <c r="B19" s="379"/>
      <c r="C19" s="380"/>
      <c r="D19" s="381"/>
      <c r="E19" s="380"/>
      <c r="G19" s="382"/>
      <c r="H19" s="380">
        <v>2</v>
      </c>
      <c r="I19" s="387">
        <v>4</v>
      </c>
      <c r="J19" s="384">
        <v>1</v>
      </c>
      <c r="K19" s="387">
        <v>2</v>
      </c>
      <c r="L19" s="389"/>
      <c r="M19" s="383" t="s">
        <v>233</v>
      </c>
      <c r="N19" s="385"/>
      <c r="O19" s="118">
        <f>O20+O21</f>
        <v>112002.75</v>
      </c>
      <c r="P19" s="386"/>
    </row>
    <row r="20" spans="1:16" hidden="1" x14ac:dyDescent="0.25">
      <c r="A20" s="378"/>
      <c r="B20" s="379"/>
      <c r="C20" s="380"/>
      <c r="D20" s="381"/>
      <c r="E20" s="380"/>
      <c r="G20" s="382"/>
      <c r="H20" s="380"/>
      <c r="I20" s="387"/>
      <c r="J20" s="387"/>
      <c r="K20" s="387">
        <v>4</v>
      </c>
      <c r="L20" s="389" t="s">
        <v>28</v>
      </c>
      <c r="M20" s="380" t="s">
        <v>234</v>
      </c>
      <c r="O20" s="129">
        <f>[1]Calculo!E231</f>
        <v>0</v>
      </c>
      <c r="P20" s="388"/>
    </row>
    <row r="21" spans="1:16" x14ac:dyDescent="0.25">
      <c r="A21" s="378"/>
      <c r="B21" s="379"/>
      <c r="C21" s="380"/>
      <c r="D21" s="381"/>
      <c r="E21" s="380"/>
      <c r="G21" s="382"/>
      <c r="H21" s="380">
        <v>2</v>
      </c>
      <c r="I21" s="164">
        <v>4</v>
      </c>
      <c r="J21" s="164">
        <v>1</v>
      </c>
      <c r="K21" s="164">
        <v>2</v>
      </c>
      <c r="L21" s="241" t="s">
        <v>28</v>
      </c>
      <c r="M21" s="123" t="s">
        <v>235</v>
      </c>
      <c r="N21" s="81"/>
      <c r="O21" s="208">
        <f>[1]Calculo!E229+2.75</f>
        <v>112002.75</v>
      </c>
      <c r="P21" s="388"/>
    </row>
    <row r="22" spans="1:16" hidden="1" x14ac:dyDescent="0.25">
      <c r="A22" s="378"/>
      <c r="B22" s="379"/>
      <c r="C22" s="380"/>
      <c r="D22" s="381"/>
      <c r="E22" s="380"/>
      <c r="G22" s="125">
        <v>9998</v>
      </c>
      <c r="H22" s="133">
        <v>4</v>
      </c>
      <c r="I22" s="165">
        <v>2</v>
      </c>
      <c r="J22" s="165">
        <v>1</v>
      </c>
      <c r="K22" s="165">
        <v>1</v>
      </c>
      <c r="L22" s="165"/>
      <c r="M22" s="133" t="s">
        <v>236</v>
      </c>
      <c r="N22" s="117"/>
      <c r="O22" s="118">
        <f>+O23</f>
        <v>0</v>
      </c>
      <c r="P22" s="388"/>
    </row>
    <row r="23" spans="1:16" hidden="1" x14ac:dyDescent="0.25">
      <c r="A23" s="121"/>
      <c r="B23" s="122"/>
      <c r="C23" s="123"/>
      <c r="D23" s="124"/>
      <c r="E23" s="123"/>
      <c r="F23" s="81"/>
      <c r="G23" s="125"/>
      <c r="H23" s="123"/>
      <c r="I23" s="81"/>
      <c r="J23" s="123"/>
      <c r="K23" s="164"/>
      <c r="L23" s="241" t="s">
        <v>28</v>
      </c>
      <c r="M23" s="123" t="s">
        <v>237</v>
      </c>
      <c r="N23" s="81"/>
      <c r="O23" s="129">
        <f>[1]Calculo!E268</f>
        <v>0</v>
      </c>
      <c r="P23" s="131"/>
    </row>
    <row r="24" spans="1:16" x14ac:dyDescent="0.25">
      <c r="A24" s="378"/>
      <c r="B24" s="379"/>
      <c r="C24" s="380"/>
      <c r="D24" s="381"/>
      <c r="E24" s="380"/>
      <c r="G24" s="382"/>
      <c r="H24" s="380">
        <v>4</v>
      </c>
      <c r="I24" s="117">
        <v>1</v>
      </c>
      <c r="J24" s="133">
        <v>1</v>
      </c>
      <c r="K24" s="165">
        <v>1</v>
      </c>
      <c r="L24" s="239"/>
      <c r="M24" s="133" t="s">
        <v>238</v>
      </c>
      <c r="N24" s="81"/>
      <c r="O24" s="118">
        <f>+O25+O26</f>
        <v>1754381113.9899998</v>
      </c>
      <c r="P24" s="388"/>
    </row>
    <row r="25" spans="1:16" x14ac:dyDescent="0.25">
      <c r="A25" s="121"/>
      <c r="B25" s="122"/>
      <c r="C25" s="123"/>
      <c r="D25" s="124"/>
      <c r="E25" s="123"/>
      <c r="F25" s="81"/>
      <c r="G25" s="125"/>
      <c r="H25" s="123"/>
      <c r="I25" s="81"/>
      <c r="J25" s="123"/>
      <c r="K25" s="164"/>
      <c r="L25" s="241" t="s">
        <v>28</v>
      </c>
      <c r="M25" s="123" t="s">
        <v>239</v>
      </c>
      <c r="N25" s="81"/>
      <c r="O25" s="129">
        <f>[1]Calculo!E267-O26</f>
        <v>1754381113.9899998</v>
      </c>
      <c r="P25" s="131"/>
    </row>
    <row r="26" spans="1:16" hidden="1" x14ac:dyDescent="0.25">
      <c r="A26" s="121"/>
      <c r="B26" s="122"/>
      <c r="C26" s="123"/>
      <c r="D26" s="124"/>
      <c r="E26" s="123"/>
      <c r="F26" s="81"/>
      <c r="G26" s="125" t="s">
        <v>27</v>
      </c>
      <c r="H26" s="123"/>
      <c r="I26" s="81"/>
      <c r="J26" s="123"/>
      <c r="K26" s="164"/>
      <c r="L26" s="164"/>
      <c r="M26" s="123" t="s">
        <v>239</v>
      </c>
      <c r="N26" s="81"/>
      <c r="O26" s="129"/>
      <c r="P26" s="131"/>
    </row>
    <row r="27" spans="1:16" hidden="1" x14ac:dyDescent="0.25">
      <c r="A27" s="121"/>
      <c r="B27" s="122"/>
      <c r="C27" s="123"/>
      <c r="D27" s="124"/>
      <c r="E27" s="123"/>
      <c r="F27" s="81"/>
      <c r="G27" s="125">
        <v>9998</v>
      </c>
      <c r="H27" s="123">
        <v>2</v>
      </c>
      <c r="I27" s="117">
        <v>9</v>
      </c>
      <c r="J27" s="133"/>
      <c r="K27" s="165"/>
      <c r="L27" s="165"/>
      <c r="M27" s="133" t="s">
        <v>240</v>
      </c>
      <c r="N27" s="117"/>
      <c r="O27" s="118">
        <f>+O28</f>
        <v>0</v>
      </c>
      <c r="P27" s="127"/>
    </row>
    <row r="28" spans="1:16" hidden="1" x14ac:dyDescent="0.25">
      <c r="A28" s="121"/>
      <c r="B28" s="122"/>
      <c r="C28" s="123"/>
      <c r="D28" s="124"/>
      <c r="E28" s="123"/>
      <c r="F28" s="81"/>
      <c r="G28" s="125"/>
      <c r="H28" s="123">
        <v>2</v>
      </c>
      <c r="I28" s="81">
        <v>9</v>
      </c>
      <c r="J28" s="133">
        <v>3</v>
      </c>
      <c r="K28" s="165"/>
      <c r="L28" s="165"/>
      <c r="M28" s="133" t="s">
        <v>241</v>
      </c>
      <c r="N28" s="117"/>
      <c r="O28" s="118">
        <f>+O29</f>
        <v>0</v>
      </c>
      <c r="P28" s="127"/>
    </row>
    <row r="29" spans="1:16" hidden="1" x14ac:dyDescent="0.25">
      <c r="A29" s="121"/>
      <c r="B29" s="122"/>
      <c r="C29" s="123"/>
      <c r="D29" s="124"/>
      <c r="E29" s="123"/>
      <c r="F29" s="81"/>
      <c r="G29" s="125"/>
      <c r="H29" s="123">
        <v>2</v>
      </c>
      <c r="I29" s="81">
        <v>9</v>
      </c>
      <c r="J29" s="123">
        <v>3</v>
      </c>
      <c r="K29" s="164">
        <v>1</v>
      </c>
      <c r="L29" s="164"/>
      <c r="M29" s="390" t="s">
        <v>242</v>
      </c>
      <c r="N29" s="391"/>
      <c r="O29" s="392">
        <f>[1]Calculo!E264</f>
        <v>0</v>
      </c>
      <c r="P29" s="393"/>
    </row>
    <row r="30" spans="1:16" hidden="1" x14ac:dyDescent="0.25">
      <c r="A30" s="121"/>
      <c r="B30" s="122"/>
      <c r="C30" s="123"/>
      <c r="D30" s="124"/>
      <c r="E30" s="123"/>
      <c r="F30" s="81"/>
      <c r="G30" s="125"/>
      <c r="H30" s="123"/>
      <c r="I30" s="81"/>
      <c r="J30" s="123"/>
      <c r="K30" s="164"/>
      <c r="L30" s="164"/>
      <c r="M30" s="123"/>
      <c r="N30" s="81"/>
      <c r="O30" s="129"/>
      <c r="P30" s="131"/>
    </row>
    <row r="31" spans="1:16" x14ac:dyDescent="0.25">
      <c r="A31" s="378"/>
      <c r="B31" s="379"/>
      <c r="C31" s="380"/>
      <c r="D31" s="381"/>
      <c r="E31" s="380"/>
      <c r="G31" s="382"/>
      <c r="H31" s="123"/>
      <c r="I31" s="81"/>
      <c r="J31" s="123"/>
      <c r="K31" s="164"/>
      <c r="L31" s="164"/>
      <c r="M31" s="123"/>
      <c r="N31" s="81"/>
      <c r="O31" s="129"/>
      <c r="P31" s="131"/>
    </row>
    <row r="32" spans="1:16" x14ac:dyDescent="0.25">
      <c r="A32" s="378"/>
      <c r="B32" s="379"/>
      <c r="C32" s="380"/>
      <c r="D32" s="381"/>
      <c r="E32" s="380"/>
      <c r="G32" s="382"/>
      <c r="H32" s="380"/>
      <c r="J32" s="380"/>
      <c r="K32" s="387"/>
      <c r="L32" s="387"/>
      <c r="M32" s="380"/>
      <c r="O32" s="129"/>
      <c r="P32" s="388"/>
    </row>
    <row r="33" spans="1:16" x14ac:dyDescent="0.25">
      <c r="A33" s="378"/>
      <c r="B33" s="379"/>
      <c r="C33" s="380"/>
      <c r="D33" s="381"/>
      <c r="E33" s="380"/>
      <c r="G33" s="382"/>
      <c r="H33" s="380"/>
      <c r="J33" s="380"/>
      <c r="K33" s="387"/>
      <c r="L33" s="387"/>
      <c r="M33" s="380"/>
      <c r="O33" s="129"/>
      <c r="P33" s="388"/>
    </row>
    <row r="34" spans="1:16" x14ac:dyDescent="0.25">
      <c r="A34" s="378"/>
      <c r="B34" s="379"/>
      <c r="C34" s="380"/>
      <c r="D34" s="381"/>
      <c r="E34" s="380"/>
      <c r="G34" s="382"/>
      <c r="H34" s="380"/>
      <c r="J34" s="380"/>
      <c r="K34" s="387"/>
      <c r="L34" s="387"/>
      <c r="M34" s="380"/>
      <c r="O34" s="129"/>
      <c r="P34" s="388"/>
    </row>
    <row r="35" spans="1:16" x14ac:dyDescent="0.25">
      <c r="A35" s="378"/>
      <c r="B35" s="379"/>
      <c r="C35" s="380"/>
      <c r="D35" s="381"/>
      <c r="E35" s="380"/>
      <c r="G35" s="382"/>
      <c r="H35" s="380"/>
      <c r="J35" s="380"/>
      <c r="K35" s="387"/>
      <c r="L35" s="387"/>
      <c r="M35" s="380"/>
      <c r="O35" s="129"/>
      <c r="P35" s="388"/>
    </row>
    <row r="36" spans="1:16" x14ac:dyDescent="0.25">
      <c r="A36" s="378"/>
      <c r="B36" s="379"/>
      <c r="C36" s="380"/>
      <c r="D36" s="381"/>
      <c r="E36" s="380"/>
      <c r="F36" s="380"/>
      <c r="H36" s="380"/>
      <c r="J36" s="380"/>
      <c r="K36" s="387"/>
      <c r="L36" s="387"/>
      <c r="M36" s="380"/>
      <c r="O36" s="129"/>
      <c r="P36" s="388"/>
    </row>
    <row r="37" spans="1:16" x14ac:dyDescent="0.25">
      <c r="A37" s="378"/>
      <c r="B37" s="379"/>
      <c r="C37" s="380"/>
      <c r="D37" s="381"/>
      <c r="E37" s="380"/>
      <c r="F37" s="380"/>
      <c r="H37" s="380"/>
      <c r="J37" s="380"/>
      <c r="K37" s="387"/>
      <c r="L37" s="387"/>
      <c r="M37" s="380"/>
      <c r="O37" s="129"/>
      <c r="P37" s="388"/>
    </row>
    <row r="38" spans="1:16" x14ac:dyDescent="0.25">
      <c r="A38" s="378"/>
      <c r="B38" s="379"/>
      <c r="C38" s="380"/>
      <c r="D38" s="381"/>
      <c r="E38" s="380"/>
      <c r="F38" s="380"/>
      <c r="H38" s="380"/>
      <c r="J38" s="380"/>
      <c r="K38" s="380"/>
      <c r="L38" s="380"/>
      <c r="M38" s="380"/>
      <c r="O38" s="129"/>
      <c r="P38" s="388"/>
    </row>
    <row r="39" spans="1:16" x14ac:dyDescent="0.25">
      <c r="A39" s="378"/>
      <c r="B39" s="379"/>
      <c r="C39" s="380"/>
      <c r="D39" s="381"/>
      <c r="E39" s="380"/>
      <c r="F39" s="380"/>
      <c r="H39" s="380"/>
      <c r="J39" s="382"/>
      <c r="K39" s="380"/>
      <c r="L39" s="380"/>
      <c r="M39" s="380"/>
      <c r="O39" s="129"/>
      <c r="P39" s="388"/>
    </row>
    <row r="40" spans="1:16" ht="15.75" thickBot="1" x14ac:dyDescent="0.3">
      <c r="A40" s="394"/>
      <c r="B40" s="395"/>
      <c r="C40" s="396"/>
      <c r="D40" s="397"/>
      <c r="E40" s="396"/>
      <c r="F40" s="396"/>
      <c r="G40" s="350"/>
      <c r="H40" s="396"/>
      <c r="I40" s="350"/>
      <c r="J40" s="398"/>
      <c r="K40" s="396"/>
      <c r="L40" s="396"/>
      <c r="M40" s="396"/>
      <c r="N40" s="350"/>
      <c r="O40" s="144"/>
      <c r="P40" s="399"/>
    </row>
    <row r="41" spans="1:16" ht="15.75" thickBot="1" x14ac:dyDescent="0.3">
      <c r="A41" s="400"/>
      <c r="B41" s="401"/>
      <c r="C41" s="402"/>
      <c r="D41" s="403"/>
      <c r="E41" s="402"/>
      <c r="F41" s="402"/>
      <c r="G41" s="540" t="s">
        <v>153</v>
      </c>
      <c r="H41" s="540"/>
      <c r="I41" s="540"/>
      <c r="J41" s="540"/>
      <c r="K41" s="541"/>
      <c r="L41" s="404"/>
      <c r="M41" s="404"/>
      <c r="N41" s="405"/>
      <c r="O41" s="172">
        <f>O15+O22+O27+O24</f>
        <v>1799255688.7399998</v>
      </c>
      <c r="P41" s="406"/>
    </row>
    <row r="42" spans="1:16" ht="15.75" thickTop="1" x14ac:dyDescent="0.25">
      <c r="N42" s="81"/>
    </row>
    <row r="43" spans="1:16" x14ac:dyDescent="0.25">
      <c r="A43" s="385" t="s">
        <v>243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117"/>
      <c r="O43" s="407">
        <f>+'[1]Hoja2 - F'!N122+'[1]Hoja4 - G'!N128+'[1]Hoja3 - H'!O138+'[1]Hoja5 - I'!N76+'[1]Hoja 6 - J'!N127+'[1]Hoja5 (2)'!O41</f>
        <v>4192899385</v>
      </c>
      <c r="P43" s="408"/>
    </row>
    <row r="44" spans="1:16" x14ac:dyDescent="0.25">
      <c r="A44" s="385"/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117"/>
      <c r="O44" s="409">
        <f>+O43-[1]Hoja1!I53</f>
        <v>0</v>
      </c>
      <c r="P44" s="407"/>
    </row>
    <row r="45" spans="1:16" x14ac:dyDescent="0.25">
      <c r="A45" s="410"/>
      <c r="B45" s="410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314"/>
      <c r="O45" s="411"/>
      <c r="P45" s="411"/>
    </row>
    <row r="46" spans="1:16" x14ac:dyDescent="0.25">
      <c r="A46" s="410"/>
      <c r="B46" s="410"/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314"/>
      <c r="O46" s="412"/>
      <c r="P46" s="411"/>
    </row>
    <row r="47" spans="1:16" x14ac:dyDescent="0.25">
      <c r="A47" s="410"/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314"/>
      <c r="O47" s="411"/>
      <c r="P47" s="411"/>
    </row>
    <row r="48" spans="1:16" x14ac:dyDescent="0.25">
      <c r="A48" s="410"/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314"/>
      <c r="O48" s="411"/>
      <c r="P48" s="411"/>
    </row>
    <row r="49" spans="1:16" x14ac:dyDescent="0.25">
      <c r="A49" s="385"/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117"/>
      <c r="O49" s="279"/>
      <c r="P49" s="407"/>
    </row>
    <row r="50" spans="1:16" x14ac:dyDescent="0.25">
      <c r="A50" s="385"/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117"/>
      <c r="O50" s="279"/>
      <c r="P50" s="407"/>
    </row>
    <row r="51" spans="1:16" x14ac:dyDescent="0.25">
      <c r="A51" s="385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117"/>
      <c r="O51" s="279"/>
      <c r="P51" s="407"/>
    </row>
    <row r="52" spans="1:16" x14ac:dyDescent="0.25">
      <c r="A52" s="385"/>
      <c r="B52" s="385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117"/>
      <c r="O52" s="279"/>
      <c r="P52" s="407"/>
    </row>
    <row r="53" spans="1:16" x14ac:dyDescent="0.25">
      <c r="A53" s="385"/>
      <c r="B53" s="385"/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117"/>
      <c r="O53" s="279"/>
      <c r="P53" s="407"/>
    </row>
    <row r="54" spans="1:16" x14ac:dyDescent="0.25">
      <c r="A54" s="385"/>
      <c r="B54" s="385"/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117"/>
      <c r="O54" s="279"/>
      <c r="P54" s="407"/>
    </row>
    <row r="55" spans="1:16" x14ac:dyDescent="0.25">
      <c r="N55" s="81"/>
      <c r="O55" s="174"/>
      <c r="P55" s="81"/>
    </row>
    <row r="56" spans="1:16" x14ac:dyDescent="0.25">
      <c r="A56" s="542" t="str">
        <f>+'[1]Hoja5 - I'!A79</f>
        <v>LIC.  MARICELA CHECO</v>
      </c>
      <c r="B56" s="542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 t="str">
        <f>+'[1]Hoja5 - I'!L79</f>
        <v xml:space="preserve">FERNANDO DURÁN </v>
      </c>
      <c r="N56" s="542"/>
      <c r="O56" s="542"/>
      <c r="P56" s="542"/>
    </row>
    <row r="57" spans="1:16" x14ac:dyDescent="0.25">
      <c r="A57" s="537" t="s">
        <v>49</v>
      </c>
      <c r="B57" s="537"/>
      <c r="C57" s="537"/>
      <c r="D57" s="537"/>
      <c r="E57" s="537"/>
      <c r="F57" s="537"/>
      <c r="G57" s="537"/>
      <c r="H57" s="537"/>
      <c r="I57" s="537"/>
      <c r="J57" s="537"/>
      <c r="K57" s="537"/>
      <c r="L57" s="537"/>
      <c r="M57" s="537" t="s">
        <v>189</v>
      </c>
      <c r="N57" s="537"/>
      <c r="O57" s="537"/>
      <c r="P57" s="537"/>
    </row>
    <row r="58" spans="1:16" x14ac:dyDescent="0.25">
      <c r="B58" s="413"/>
      <c r="C58" s="413"/>
      <c r="D58" s="537" t="str">
        <f>+'[1]Hoja5 - I'!A81</f>
        <v xml:space="preserve">Contralor </v>
      </c>
      <c r="E58" s="537"/>
      <c r="F58" s="537"/>
      <c r="G58" s="537"/>
      <c r="H58" s="537"/>
      <c r="I58" s="537"/>
      <c r="J58" s="537"/>
      <c r="K58" s="413"/>
      <c r="L58" s="413"/>
      <c r="M58" s="537" t="str">
        <f>+'[1]Hoja5 - I'!L81</f>
        <v>ADMINSTRADOR GENERAL</v>
      </c>
      <c r="N58" s="537"/>
      <c r="O58" s="537"/>
      <c r="P58" s="537"/>
    </row>
    <row r="60" spans="1:16" x14ac:dyDescent="0.25">
      <c r="P60" s="414"/>
    </row>
  </sheetData>
  <mergeCells count="14">
    <mergeCell ref="A2:P2"/>
    <mergeCell ref="A3:P3"/>
    <mergeCell ref="A11:K11"/>
    <mergeCell ref="N11:P11"/>
    <mergeCell ref="A12:G12"/>
    <mergeCell ref="I12:M12"/>
    <mergeCell ref="D58:J58"/>
    <mergeCell ref="M58:P58"/>
    <mergeCell ref="M13:M14"/>
    <mergeCell ref="G41:K41"/>
    <mergeCell ref="A56:L56"/>
    <mergeCell ref="M56:P56"/>
    <mergeCell ref="A57:L57"/>
    <mergeCell ref="M57:P57"/>
  </mergeCells>
  <pageMargins left="0.7" right="0.7" top="0.75" bottom="0.75" header="0.3" footer="0.3"/>
  <pageSetup scale="58" orientation="portrait" r:id="rId1"/>
  <ignoredErrors>
    <ignoredError sqref="B15:E15 A12 O14:O15" numberStoredAsText="1"/>
    <ignoredError sqref="O16" numberStoredAsText="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791D-4249-4C4A-B4CA-4212C3DF320B}">
  <dimension ref="A1:O147"/>
  <sheetViews>
    <sheetView tabSelected="1" topLeftCell="A77" zoomScaleNormal="100" workbookViewId="0">
      <selection activeCell="Q114" sqref="Q114"/>
    </sheetView>
  </sheetViews>
  <sheetFormatPr baseColWidth="10" defaultRowHeight="15" x14ac:dyDescent="0.25"/>
  <cols>
    <col min="1" max="1" width="12" style="81" customWidth="1"/>
    <col min="2" max="2" width="5.7109375" style="81" bestFit="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8.85546875" style="81" customWidth="1"/>
    <col min="13" max="13" width="12.5703125" style="81" customWidth="1"/>
    <col min="14" max="14" width="14.7109375" style="81" customWidth="1"/>
    <col min="15" max="15" width="14.5703125" style="81" customWidth="1"/>
  </cols>
  <sheetData>
    <row r="1" spans="1:15" ht="15.75" thickBot="1" x14ac:dyDescent="0.3"/>
    <row r="2" spans="1:15" x14ac:dyDescent="0.25">
      <c r="A2" s="456" t="s">
        <v>244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8"/>
    </row>
    <row r="3" spans="1:15" x14ac:dyDescent="0.25">
      <c r="A3" s="459" t="s">
        <v>54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1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tr">
        <f>+'[1]Hoja5 - I'!M5</f>
        <v xml:space="preserve"> REGISTRO INTERNO DIGEPRES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NOVIEMBRE</v>
      </c>
      <c r="M8" s="87" t="s">
        <v>7</v>
      </c>
      <c r="O8" s="85"/>
    </row>
    <row r="9" spans="1:15" ht="15.75" thickBot="1" x14ac:dyDescent="0.3">
      <c r="A9" s="88" t="str">
        <f>+[1]Hoja1!B9</f>
        <v>AÑO : 2025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62" t="s">
        <v>58</v>
      </c>
      <c r="B11" s="463"/>
      <c r="C11" s="463"/>
      <c r="D11" s="463"/>
      <c r="E11" s="463"/>
      <c r="F11" s="463"/>
      <c r="G11" s="463"/>
      <c r="H11" s="463"/>
      <c r="I11" s="463"/>
      <c r="J11" s="463"/>
      <c r="K11" s="91"/>
      <c r="L11" s="91"/>
      <c r="M11" s="470" t="s">
        <v>59</v>
      </c>
      <c r="N11" s="463"/>
      <c r="O11" s="471"/>
    </row>
    <row r="12" spans="1:15" x14ac:dyDescent="0.25">
      <c r="A12" s="442" t="s">
        <v>15</v>
      </c>
      <c r="B12" s="443"/>
      <c r="C12" s="443"/>
      <c r="D12" s="443"/>
      <c r="E12" s="443"/>
      <c r="F12" s="443"/>
      <c r="G12" s="444"/>
      <c r="H12" s="470" t="s">
        <v>60</v>
      </c>
      <c r="I12" s="463"/>
      <c r="J12" s="463"/>
      <c r="K12" s="463"/>
      <c r="L12" s="472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3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4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+N16+N26+N33+N30</f>
        <v>3295790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+N17+N20+N23+N24</f>
        <v>3027448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+N18+N19</f>
        <v>2242271</v>
      </c>
      <c r="O17" s="127"/>
    </row>
    <row r="18" spans="1:15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ROUND([1]Hoja1!I19*0.03,0)</f>
        <v>576928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ROUND([1]Calculo!$J$52-N18,0)</f>
        <v>1665343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N21+N22</f>
        <v>78902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ROUND([1]Calculo!$J$55,0)</f>
        <v>78902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[1]Calculo!J56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ROUND([1]Calculo!$J$61,0)</f>
        <v>672684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33591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ROUND([1]Calculo!$J$66,0)</f>
        <v>33591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54030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30">
        <f>+N28+N29</f>
        <v>54030</v>
      </c>
      <c r="O27" s="131"/>
    </row>
    <row r="28" spans="1:15" hidden="1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34</v>
      </c>
      <c r="L28" s="81" t="s">
        <v>161</v>
      </c>
      <c r="M28" s="129"/>
      <c r="N28" s="130">
        <f>[1]Calculo!J72</f>
        <v>0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ROUND([1]Calculo!$J$70,0)</f>
        <v>54030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55253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55253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ROUND([1]Calculo!$J$77,0)</f>
        <v>55253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159059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ROUND([1]Calculo!$J$85,0)</f>
        <v>159059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+N36+N42+N44+N46+N48+N51+N54+N61</f>
        <v>1510954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148942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ROUND([1]Calculo!$J$92,0)</f>
        <v>57104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117" t="s">
        <v>101</v>
      </c>
      <c r="M38" s="129"/>
      <c r="N38" s="126">
        <f>N39</f>
        <v>87896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ROUND([1]Calculo!$J$96,0)</f>
        <v>87896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ROUND([1]Calculo!$J$97,0)</f>
        <v>2332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ROUND([1]Calculo!$J$98,0)</f>
        <v>1610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603455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ROUND([1]Calculo!$J$100,0)</f>
        <v>603455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55321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ROUND([1]Calculo!$J$106,0)</f>
        <v>55321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6283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ROUND([1]Calculo!$J$110,0)</f>
        <v>6283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17385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[1]Calculo!J115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ROUND([1]Calculo!$J$121,0)</f>
        <v>17385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392629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ROUND([1]Calculo!$J$129,0)</f>
        <v>22053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ROUND([1]Calculo!$J$135,0)</f>
        <v>370576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245</v>
      </c>
      <c r="M54" s="118"/>
      <c r="N54" s="415">
        <f>+N55+N57</f>
        <v>21727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25"/>
      <c r="J55" s="133">
        <v>1</v>
      </c>
      <c r="K55" s="128"/>
      <c r="L55" s="81" t="s">
        <v>119</v>
      </c>
      <c r="M55" s="129"/>
      <c r="N55" s="126">
        <f>+N56</f>
        <v>7001</v>
      </c>
      <c r="O55" s="131"/>
    </row>
    <row r="56" spans="1:15" x14ac:dyDescent="0.25">
      <c r="A56" s="121"/>
      <c r="B56" s="122"/>
      <c r="C56" s="123"/>
      <c r="D56" s="124"/>
      <c r="E56" s="123"/>
      <c r="G56" s="123"/>
      <c r="I56" s="125"/>
      <c r="J56" s="123"/>
      <c r="K56" s="128" t="s">
        <v>34</v>
      </c>
      <c r="L56" s="81" t="s">
        <v>120</v>
      </c>
      <c r="M56" s="129"/>
      <c r="N56" s="130">
        <f>ROUND([1]Calculo!$J$142,0)</f>
        <v>7001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33">
        <v>2</v>
      </c>
      <c r="K57" s="128"/>
      <c r="L57" s="81" t="s">
        <v>121</v>
      </c>
      <c r="M57" s="129"/>
      <c r="N57" s="126">
        <f>+N58+N59+N60</f>
        <v>14726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23"/>
      <c r="K58" s="128" t="s">
        <v>28</v>
      </c>
      <c r="L58" s="81" t="s">
        <v>122</v>
      </c>
      <c r="M58" s="129"/>
      <c r="N58" s="135">
        <f>ROUND([1]Calculo!$J$148+[1]Calculo!$J$149,0)</f>
        <v>9992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123</v>
      </c>
      <c r="L59" s="81" t="s">
        <v>124</v>
      </c>
      <c r="M59" s="129"/>
      <c r="N59" s="135">
        <f>ROUND([1]Calculo!$J$150+[1]Calculo!$J$151+[1]Calculo!$J$152,0)</f>
        <v>4323</v>
      </c>
      <c r="O59" s="131"/>
    </row>
    <row r="60" spans="1:15" x14ac:dyDescent="0.25">
      <c r="A60" s="121"/>
      <c r="B60" s="122"/>
      <c r="C60" s="123"/>
      <c r="D60" s="124"/>
      <c r="E60" s="123"/>
      <c r="G60" s="123"/>
      <c r="I60" s="125"/>
      <c r="J60" s="133">
        <v>3</v>
      </c>
      <c r="K60" s="128" t="s">
        <v>28</v>
      </c>
      <c r="L60" s="81" t="s">
        <v>118</v>
      </c>
      <c r="M60" s="129"/>
      <c r="N60" s="135">
        <f>ROUND([1]Calculo!$J$157,0)</f>
        <v>411</v>
      </c>
      <c r="O60" s="131"/>
    </row>
    <row r="61" spans="1:15" x14ac:dyDescent="0.25">
      <c r="A61" s="121"/>
      <c r="B61" s="122"/>
      <c r="C61" s="123"/>
      <c r="D61" s="124"/>
      <c r="E61" s="123"/>
      <c r="G61" s="123"/>
      <c r="H61" s="117">
        <v>2</v>
      </c>
      <c r="I61" s="132">
        <v>8</v>
      </c>
      <c r="J61" s="133"/>
      <c r="K61" s="116"/>
      <c r="L61" s="117" t="s">
        <v>125</v>
      </c>
      <c r="M61" s="118"/>
      <c r="N61" s="136">
        <f>+N62+N63+N70+N68</f>
        <v>265212</v>
      </c>
      <c r="O61" s="127"/>
    </row>
    <row r="62" spans="1:15" x14ac:dyDescent="0.25">
      <c r="A62" s="121"/>
      <c r="B62" s="122"/>
      <c r="C62" s="123"/>
      <c r="D62" s="124"/>
      <c r="E62" s="123"/>
      <c r="G62" s="123"/>
      <c r="I62" s="125"/>
      <c r="J62" s="123">
        <v>4</v>
      </c>
      <c r="K62" s="128"/>
      <c r="L62" s="81" t="s">
        <v>126</v>
      </c>
      <c r="M62" s="129"/>
      <c r="N62" s="135">
        <f>[1]Calculo!J163</f>
        <v>585</v>
      </c>
      <c r="O62" s="131"/>
    </row>
    <row r="63" spans="1:15" hidden="1" x14ac:dyDescent="0.25">
      <c r="A63" s="121"/>
      <c r="B63" s="122"/>
      <c r="C63" s="123"/>
      <c r="D63" s="124"/>
      <c r="E63" s="123"/>
      <c r="G63" s="123"/>
      <c r="I63" s="125"/>
      <c r="J63" s="133">
        <v>7</v>
      </c>
      <c r="K63" s="128"/>
      <c r="L63" s="81" t="s">
        <v>127</v>
      </c>
      <c r="M63" s="129"/>
      <c r="N63" s="135">
        <f>N64+N65+N66+N67</f>
        <v>0</v>
      </c>
      <c r="O63" s="131"/>
    </row>
    <row r="64" spans="1:15" hidden="1" x14ac:dyDescent="0.25">
      <c r="A64" s="121"/>
      <c r="B64" s="122"/>
      <c r="C64" s="123"/>
      <c r="D64" s="124"/>
      <c r="E64" s="123"/>
      <c r="G64" s="123"/>
      <c r="I64" s="125"/>
      <c r="J64" s="133"/>
      <c r="K64" s="128" t="s">
        <v>31</v>
      </c>
      <c r="L64" s="81" t="s">
        <v>128</v>
      </c>
      <c r="M64" s="129"/>
      <c r="N64" s="135">
        <f>[1]Calculo!J168</f>
        <v>0</v>
      </c>
      <c r="O64" s="131"/>
    </row>
    <row r="65" spans="1:15" hidden="1" x14ac:dyDescent="0.25">
      <c r="A65" s="121"/>
      <c r="B65" s="122"/>
      <c r="C65" s="123"/>
      <c r="D65" s="124"/>
      <c r="E65" s="123"/>
      <c r="G65" s="123"/>
      <c r="I65" s="125"/>
      <c r="J65" s="123"/>
      <c r="K65" s="128" t="s">
        <v>129</v>
      </c>
      <c r="L65" s="81" t="s">
        <v>130</v>
      </c>
      <c r="M65" s="129"/>
      <c r="N65" s="135">
        <f>[1]Calculo!J170</f>
        <v>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131</v>
      </c>
      <c r="L66" s="81" t="s">
        <v>132</v>
      </c>
      <c r="M66" s="129"/>
      <c r="N66" s="135">
        <f>[1]Calculo!J169</f>
        <v>0</v>
      </c>
      <c r="O66" s="131"/>
    </row>
    <row r="67" spans="1:15" hidden="1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123</v>
      </c>
      <c r="L67" s="81" t="s">
        <v>133</v>
      </c>
      <c r="M67" s="129"/>
      <c r="N67" s="135">
        <f>[1]Calculo!J171</f>
        <v>0</v>
      </c>
      <c r="O67" s="131"/>
    </row>
    <row r="68" spans="1:15" hidden="1" x14ac:dyDescent="0.25">
      <c r="A68" s="121"/>
      <c r="B68" s="122"/>
      <c r="C68" s="123"/>
      <c r="D68" s="124"/>
      <c r="E68" s="123"/>
      <c r="G68" s="123"/>
      <c r="I68" s="125"/>
      <c r="J68" s="133">
        <v>8</v>
      </c>
      <c r="K68" s="128"/>
      <c r="L68" s="81" t="s">
        <v>134</v>
      </c>
      <c r="M68" s="129"/>
      <c r="N68" s="135">
        <f>N69</f>
        <v>0</v>
      </c>
      <c r="O68" s="131"/>
    </row>
    <row r="69" spans="1:15" hidden="1" x14ac:dyDescent="0.25">
      <c r="A69" s="121"/>
      <c r="B69" s="122"/>
      <c r="C69" s="123"/>
      <c r="D69" s="124"/>
      <c r="E69" s="123"/>
      <c r="G69" s="123"/>
      <c r="I69" s="125"/>
      <c r="J69" s="123"/>
      <c r="K69" s="128" t="s">
        <v>28</v>
      </c>
      <c r="L69" s="81" t="s">
        <v>135</v>
      </c>
      <c r="M69" s="129"/>
      <c r="N69" s="135">
        <f>[1]Calculo!J174</f>
        <v>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33">
        <v>9</v>
      </c>
      <c r="K70" s="128"/>
      <c r="L70" s="81" t="s">
        <v>136</v>
      </c>
      <c r="M70" s="129"/>
      <c r="N70" s="136">
        <f>+N71</f>
        <v>264627</v>
      </c>
      <c r="O70" s="131"/>
    </row>
    <row r="71" spans="1:15" ht="15.75" thickBot="1" x14ac:dyDescent="0.3">
      <c r="A71" s="137"/>
      <c r="B71" s="138"/>
      <c r="C71" s="139"/>
      <c r="D71" s="140"/>
      <c r="E71" s="139"/>
      <c r="F71" s="141"/>
      <c r="G71" s="139"/>
      <c r="H71" s="141"/>
      <c r="I71" s="142"/>
      <c r="J71" s="139"/>
      <c r="K71" s="143" t="s">
        <v>131</v>
      </c>
      <c r="L71" s="141" t="s">
        <v>137</v>
      </c>
      <c r="M71" s="144"/>
      <c r="N71" s="145">
        <f>ROUND([1]Calculo!$J$177,0)+[1]Calculo!J230</f>
        <v>264627</v>
      </c>
      <c r="O71" s="146"/>
    </row>
    <row r="72" spans="1:15" x14ac:dyDescent="0.25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</row>
    <row r="75" spans="1:15" x14ac:dyDescent="0.25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</row>
    <row r="76" spans="1:15" x14ac:dyDescent="0.25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</row>
    <row r="77" spans="1:15" x14ac:dyDescent="0.25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</row>
    <row r="78" spans="1:15" x14ac:dyDescent="0.25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</row>
    <row r="79" spans="1:15" x14ac:dyDescent="0.25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</row>
    <row r="80" spans="1:15" x14ac:dyDescent="0.25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</row>
    <row r="81" spans="1:15" x14ac:dyDescent="0.25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</row>
    <row r="82" spans="1:15" x14ac:dyDescent="0.25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</row>
    <row r="83" spans="1:15" x14ac:dyDescent="0.25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</row>
    <row r="84" spans="1:15" x14ac:dyDescent="0.25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</row>
    <row r="85" spans="1:15" x14ac:dyDescent="0.25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</row>
    <row r="86" spans="1:15" x14ac:dyDescent="0.25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</row>
    <row r="87" spans="1:15" ht="15.75" thickBot="1" x14ac:dyDescent="0.3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</row>
    <row r="88" spans="1:15" x14ac:dyDescent="0.25">
      <c r="A88" s="416"/>
      <c r="B88" s="417"/>
      <c r="C88" s="417"/>
      <c r="D88" s="417"/>
      <c r="E88" s="417"/>
      <c r="F88" s="417"/>
      <c r="G88" s="417"/>
      <c r="H88" s="417"/>
      <c r="I88" s="417"/>
      <c r="J88" s="417"/>
      <c r="K88" s="417"/>
      <c r="L88" s="417"/>
      <c r="M88" s="417"/>
      <c r="N88" s="417"/>
      <c r="O88" s="418">
        <v>11</v>
      </c>
    </row>
    <row r="89" spans="1:15" x14ac:dyDescent="0.25">
      <c r="A89" s="459" t="s">
        <v>54</v>
      </c>
      <c r="B89" s="460"/>
      <c r="C89" s="460"/>
      <c r="D89" s="460"/>
      <c r="E89" s="460"/>
      <c r="F89" s="460"/>
      <c r="G89" s="460"/>
      <c r="H89" s="460"/>
      <c r="I89" s="460"/>
      <c r="J89" s="460"/>
      <c r="K89" s="460"/>
      <c r="L89" s="460"/>
      <c r="M89" s="460"/>
      <c r="N89" s="460"/>
      <c r="O89" s="461"/>
    </row>
    <row r="90" spans="1:15" ht="18.75" x14ac:dyDescent="0.4">
      <c r="A90" s="83"/>
      <c r="M90" s="84" t="s">
        <v>138</v>
      </c>
      <c r="N90" s="85"/>
      <c r="O90" s="85"/>
    </row>
    <row r="91" spans="1:15" x14ac:dyDescent="0.25">
      <c r="A91" s="83"/>
      <c r="O91" s="148"/>
    </row>
    <row r="92" spans="1:15" x14ac:dyDescent="0.25">
      <c r="A92" s="86" t="s">
        <v>56</v>
      </c>
      <c r="M92" s="87" t="str">
        <f>+M6</f>
        <v xml:space="preserve"> REGISTRO INTERNO DIGEPRES</v>
      </c>
      <c r="O92" s="85"/>
    </row>
    <row r="93" spans="1:15" x14ac:dyDescent="0.25">
      <c r="A93" s="86" t="s">
        <v>57</v>
      </c>
      <c r="M93" s="87" t="s">
        <v>5</v>
      </c>
      <c r="O93" s="85"/>
    </row>
    <row r="94" spans="1:15" x14ac:dyDescent="0.25">
      <c r="A94" s="86" t="str">
        <f>+A8</f>
        <v>MES: NOVIEMBRE</v>
      </c>
      <c r="M94" s="87" t="s">
        <v>7</v>
      </c>
      <c r="O94" s="85"/>
    </row>
    <row r="95" spans="1:15" ht="15.75" thickBot="1" x14ac:dyDescent="0.3">
      <c r="A95" s="88" t="str">
        <f>A9</f>
        <v>AÑO : 2025</v>
      </c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 t="s">
        <v>9</v>
      </c>
      <c r="N95" s="89"/>
      <c r="O95" s="90"/>
    </row>
    <row r="96" spans="1:15" ht="15.75" thickBot="1" x14ac:dyDescent="0.3">
      <c r="A96" s="25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252"/>
      <c r="N96" s="141"/>
      <c r="O96" s="253"/>
    </row>
    <row r="97" spans="1:15" ht="15.75" thickBot="1" x14ac:dyDescent="0.3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</row>
    <row r="98" spans="1:15" ht="15.75" thickBot="1" x14ac:dyDescent="0.3">
      <c r="A98" s="459" t="s">
        <v>58</v>
      </c>
      <c r="B98" s="460"/>
      <c r="C98" s="460"/>
      <c r="D98" s="460"/>
      <c r="E98" s="460"/>
      <c r="F98" s="460"/>
      <c r="G98" s="460"/>
      <c r="H98" s="460"/>
      <c r="I98" s="460"/>
      <c r="J98" s="460"/>
      <c r="K98" s="82"/>
      <c r="L98" s="82"/>
      <c r="M98" s="560" t="s">
        <v>59</v>
      </c>
      <c r="N98" s="561"/>
      <c r="O98" s="562"/>
    </row>
    <row r="99" spans="1:15" x14ac:dyDescent="0.25">
      <c r="A99" s="442" t="s">
        <v>15</v>
      </c>
      <c r="B99" s="443"/>
      <c r="C99" s="443"/>
      <c r="D99" s="443"/>
      <c r="E99" s="443"/>
      <c r="F99" s="443"/>
      <c r="G99" s="444"/>
      <c r="H99" s="445" t="s">
        <v>60</v>
      </c>
      <c r="I99" s="446"/>
      <c r="J99" s="446"/>
      <c r="K99" s="446"/>
      <c r="L99" s="447"/>
      <c r="M99" s="92" t="s">
        <v>61</v>
      </c>
      <c r="N99" s="93" t="s">
        <v>62</v>
      </c>
      <c r="O99" s="94" t="s">
        <v>63</v>
      </c>
    </row>
    <row r="100" spans="1:15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96"/>
      <c r="J100" s="96"/>
      <c r="K100" s="96"/>
      <c r="L100" s="448"/>
      <c r="M100" s="100"/>
      <c r="N100" s="101"/>
      <c r="O100" s="102"/>
    </row>
    <row r="101" spans="1:15" ht="15.75" thickBot="1" x14ac:dyDescent="0.3">
      <c r="A101" s="155" t="s">
        <v>65</v>
      </c>
      <c r="B101" s="156" t="s">
        <v>65</v>
      </c>
      <c r="C101" s="157" t="s">
        <v>66</v>
      </c>
      <c r="D101" s="156" t="s">
        <v>67</v>
      </c>
      <c r="E101" s="157" t="s">
        <v>68</v>
      </c>
      <c r="F101" s="156" t="s">
        <v>69</v>
      </c>
      <c r="G101" s="157" t="s">
        <v>139</v>
      </c>
      <c r="H101" s="156" t="s">
        <v>71</v>
      </c>
      <c r="I101" s="156" t="s">
        <v>72</v>
      </c>
      <c r="J101" s="156" t="s">
        <v>73</v>
      </c>
      <c r="K101" s="156" t="s">
        <v>74</v>
      </c>
      <c r="L101" s="449"/>
      <c r="M101" s="159" t="s">
        <v>22</v>
      </c>
      <c r="N101" s="160" t="s">
        <v>23</v>
      </c>
      <c r="O101" s="161" t="s">
        <v>24</v>
      </c>
    </row>
    <row r="102" spans="1:15" x14ac:dyDescent="0.25">
      <c r="A102" s="109" t="s">
        <v>75</v>
      </c>
      <c r="B102" s="110" t="s">
        <v>76</v>
      </c>
      <c r="C102" s="111"/>
      <c r="D102" s="112" t="s">
        <v>28</v>
      </c>
      <c r="E102" s="111"/>
      <c r="F102" s="114" t="s">
        <v>77</v>
      </c>
      <c r="G102" s="111">
        <v>9998</v>
      </c>
      <c r="H102" s="114">
        <v>3</v>
      </c>
      <c r="I102" s="111"/>
      <c r="J102" s="162"/>
      <c r="K102" s="162"/>
      <c r="L102" s="111" t="s">
        <v>140</v>
      </c>
      <c r="M102" s="119"/>
      <c r="N102" s="163">
        <f>+N103+N105+N109+N112+N107</f>
        <v>133395</v>
      </c>
      <c r="O102" s="120"/>
    </row>
    <row r="103" spans="1:15" hidden="1" x14ac:dyDescent="0.25">
      <c r="A103" s="121"/>
      <c r="B103" s="122"/>
      <c r="C103" s="123"/>
      <c r="D103" s="124"/>
      <c r="E103" s="123"/>
      <c r="G103" s="123"/>
      <c r="I103" s="133">
        <v>32</v>
      </c>
      <c r="J103" s="164"/>
      <c r="K103" s="164"/>
      <c r="L103" s="133" t="s">
        <v>141</v>
      </c>
      <c r="M103" s="135"/>
      <c r="N103" s="118">
        <f>N104</f>
        <v>0</v>
      </c>
      <c r="O103" s="131"/>
    </row>
    <row r="104" spans="1:15" hidden="1" x14ac:dyDescent="0.25">
      <c r="A104" s="121"/>
      <c r="B104" s="122"/>
      <c r="C104" s="123"/>
      <c r="D104" s="124"/>
      <c r="E104" s="123"/>
      <c r="G104" s="123"/>
      <c r="I104" s="123"/>
      <c r="J104" s="164">
        <v>323</v>
      </c>
      <c r="K104" s="164"/>
      <c r="L104" s="123" t="s">
        <v>142</v>
      </c>
      <c r="M104" s="135"/>
      <c r="N104" s="129">
        <f>ROUND([1]Calculo!J192,0)</f>
        <v>0</v>
      </c>
      <c r="O104" s="131"/>
    </row>
    <row r="105" spans="1:15" x14ac:dyDescent="0.25">
      <c r="A105" s="121"/>
      <c r="B105" s="122"/>
      <c r="C105" s="123"/>
      <c r="D105" s="124"/>
      <c r="E105" s="123"/>
      <c r="G105" s="123"/>
      <c r="I105" s="133">
        <v>3</v>
      </c>
      <c r="J105" s="165"/>
      <c r="K105" s="165"/>
      <c r="L105" s="133" t="s">
        <v>143</v>
      </c>
      <c r="M105" s="136"/>
      <c r="N105" s="118">
        <f>+N106</f>
        <v>36273</v>
      </c>
      <c r="O105" s="127"/>
    </row>
    <row r="106" spans="1:15" x14ac:dyDescent="0.25">
      <c r="A106" s="121"/>
      <c r="B106" s="122"/>
      <c r="C106" s="123"/>
      <c r="D106" s="124"/>
      <c r="E106" s="123"/>
      <c r="G106" s="123"/>
      <c r="I106" s="123"/>
      <c r="J106" s="164">
        <v>1</v>
      </c>
      <c r="K106" s="164"/>
      <c r="L106" s="123" t="s">
        <v>144</v>
      </c>
      <c r="M106" s="135"/>
      <c r="N106" s="129">
        <f>ROUND([1]Calculo!$J$195,0)</f>
        <v>36273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5</v>
      </c>
      <c r="J107" s="164"/>
      <c r="K107" s="164"/>
      <c r="L107" s="133" t="s">
        <v>145</v>
      </c>
      <c r="M107" s="135"/>
      <c r="N107" s="118">
        <f>+N108</f>
        <v>1597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3</v>
      </c>
      <c r="K108" s="164"/>
      <c r="L108" s="123" t="s">
        <v>146</v>
      </c>
      <c r="M108" s="135"/>
      <c r="N108" s="129">
        <f>ROUND([1]Calculo!$J$200,0)</f>
        <v>1597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H109" s="117">
        <v>3</v>
      </c>
      <c r="I109" s="133">
        <v>7</v>
      </c>
      <c r="J109" s="165"/>
      <c r="K109" s="165"/>
      <c r="L109" s="133" t="s">
        <v>147</v>
      </c>
      <c r="M109" s="136"/>
      <c r="N109" s="118">
        <f>+N110</f>
        <v>53226</v>
      </c>
      <c r="O109" s="127"/>
    </row>
    <row r="110" spans="1:15" x14ac:dyDescent="0.25">
      <c r="A110" s="121"/>
      <c r="B110" s="122"/>
      <c r="C110" s="123"/>
      <c r="D110" s="124"/>
      <c r="E110" s="123"/>
      <c r="G110" s="123"/>
      <c r="H110" s="117"/>
      <c r="I110" s="123"/>
      <c r="J110" s="164">
        <v>1</v>
      </c>
      <c r="K110" s="164"/>
      <c r="L110" s="123" t="s">
        <v>148</v>
      </c>
      <c r="M110" s="135"/>
      <c r="N110" s="118">
        <f>+N111</f>
        <v>53226</v>
      </c>
      <c r="O110" s="131"/>
    </row>
    <row r="111" spans="1:15" x14ac:dyDescent="0.25">
      <c r="A111" s="121"/>
      <c r="B111" s="122"/>
      <c r="C111" s="123"/>
      <c r="D111" s="124"/>
      <c r="E111" s="123"/>
      <c r="G111" s="123"/>
      <c r="H111" s="117">
        <v>3</v>
      </c>
      <c r="I111" s="123">
        <v>7</v>
      </c>
      <c r="J111" s="164">
        <v>1</v>
      </c>
      <c r="K111" s="164">
        <v>1</v>
      </c>
      <c r="L111" s="123" t="s">
        <v>149</v>
      </c>
      <c r="M111" s="135"/>
      <c r="N111" s="129">
        <f>ROUND([1]Calculo!$J$204,0)</f>
        <v>53226</v>
      </c>
      <c r="O111" s="131"/>
    </row>
    <row r="112" spans="1:15" x14ac:dyDescent="0.25">
      <c r="A112" s="121"/>
      <c r="B112" s="122"/>
      <c r="C112" s="123"/>
      <c r="D112" s="124"/>
      <c r="E112" s="123"/>
      <c r="G112" s="123"/>
      <c r="H112" s="117">
        <v>3</v>
      </c>
      <c r="I112" s="133">
        <v>9</v>
      </c>
      <c r="J112" s="164"/>
      <c r="K112" s="164"/>
      <c r="L112" s="133" t="s">
        <v>150</v>
      </c>
      <c r="M112" s="135"/>
      <c r="N112" s="118">
        <f>+N113+N114</f>
        <v>42299</v>
      </c>
      <c r="O112" s="131"/>
    </row>
    <row r="113" spans="1:15" x14ac:dyDescent="0.25">
      <c r="A113" s="121"/>
      <c r="B113" s="122"/>
      <c r="C113" s="123"/>
      <c r="D113" s="124"/>
      <c r="E113" s="123"/>
      <c r="G113" s="123"/>
      <c r="I113" s="123"/>
      <c r="J113" s="164">
        <v>1</v>
      </c>
      <c r="K113" s="164"/>
      <c r="L113" s="123" t="s">
        <v>151</v>
      </c>
      <c r="M113" s="135"/>
      <c r="N113" s="129">
        <f>ROUND([1]Calculo!$J$211,0)</f>
        <v>5638</v>
      </c>
      <c r="O113" s="131"/>
    </row>
    <row r="114" spans="1:15" x14ac:dyDescent="0.25">
      <c r="A114" s="121"/>
      <c r="B114" s="122"/>
      <c r="C114" s="123"/>
      <c r="D114" s="124"/>
      <c r="E114" s="123"/>
      <c r="G114" s="123"/>
      <c r="I114" s="123"/>
      <c r="J114" s="164">
        <v>9</v>
      </c>
      <c r="K114" s="164"/>
      <c r="L114" s="123" t="s">
        <v>152</v>
      </c>
      <c r="M114" s="135"/>
      <c r="N114" s="129">
        <f>ROUND([1]Calculo!$J$216,0)</f>
        <v>36661</v>
      </c>
      <c r="O114" s="131"/>
    </row>
    <row r="115" spans="1:15" x14ac:dyDescent="0.25">
      <c r="A115" s="121"/>
      <c r="B115" s="122"/>
      <c r="C115" s="123"/>
      <c r="D115" s="124"/>
      <c r="E115" s="123"/>
      <c r="G115" s="123"/>
      <c r="H115" s="117">
        <v>4</v>
      </c>
      <c r="I115" s="133"/>
      <c r="J115" s="165"/>
      <c r="K115" s="165"/>
      <c r="L115" s="133"/>
      <c r="M115" s="136"/>
      <c r="N115" s="118"/>
      <c r="O115" s="131"/>
    </row>
    <row r="116" spans="1:15" x14ac:dyDescent="0.25">
      <c r="A116" s="121"/>
      <c r="B116" s="122"/>
      <c r="C116" s="123"/>
      <c r="D116" s="124"/>
      <c r="E116" s="123"/>
      <c r="G116" s="123"/>
      <c r="H116" s="117"/>
      <c r="I116" s="133">
        <v>42</v>
      </c>
      <c r="J116" s="165"/>
      <c r="K116" s="165"/>
      <c r="L116" s="133"/>
      <c r="M116" s="136"/>
      <c r="N116" s="419"/>
      <c r="O116" s="131"/>
    </row>
    <row r="117" spans="1:15" x14ac:dyDescent="0.25">
      <c r="A117" s="121"/>
      <c r="B117" s="122"/>
      <c r="C117" s="123"/>
      <c r="D117" s="124"/>
      <c r="E117" s="123"/>
      <c r="G117" s="123"/>
      <c r="I117" s="123"/>
      <c r="J117" s="164">
        <v>424</v>
      </c>
      <c r="K117" s="164"/>
      <c r="L117" s="123"/>
      <c r="M117" s="135"/>
      <c r="N117" s="129"/>
      <c r="O117" s="131"/>
    </row>
    <row r="118" spans="1:15" x14ac:dyDescent="0.25">
      <c r="A118" s="121"/>
      <c r="B118" s="122"/>
      <c r="C118" s="123"/>
      <c r="D118" s="124"/>
      <c r="E118" s="123"/>
      <c r="G118" s="123"/>
      <c r="I118" s="123"/>
      <c r="J118" s="164"/>
      <c r="K118" s="164"/>
      <c r="L118" s="123"/>
      <c r="M118" s="135"/>
      <c r="N118" s="129"/>
      <c r="O118" s="131"/>
    </row>
    <row r="119" spans="1:15" x14ac:dyDescent="0.25">
      <c r="A119" s="121"/>
      <c r="B119" s="122"/>
      <c r="C119" s="123"/>
      <c r="D119" s="124"/>
      <c r="E119" s="123"/>
      <c r="G119" s="123"/>
      <c r="I119" s="123"/>
      <c r="J119" s="164"/>
      <c r="K119" s="164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G120" s="123"/>
      <c r="I120" s="123"/>
      <c r="J120" s="164"/>
      <c r="K120" s="164"/>
      <c r="L120" s="123"/>
      <c r="M120" s="135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164"/>
      <c r="I121" s="123"/>
      <c r="J121" s="164"/>
      <c r="K121" s="164"/>
      <c r="L121" s="123"/>
      <c r="M121" s="135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164"/>
      <c r="I122" s="123"/>
      <c r="J122" s="164"/>
      <c r="K122" s="164"/>
      <c r="L122" s="123"/>
      <c r="M122" s="135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164"/>
      <c r="I123" s="123"/>
      <c r="J123" s="164"/>
      <c r="K123" s="164"/>
      <c r="L123" s="123"/>
      <c r="M123" s="135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164"/>
      <c r="I124" s="123"/>
      <c r="J124" s="123"/>
      <c r="K124" s="123"/>
      <c r="L124" s="123"/>
      <c r="M124" s="135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H125" s="125"/>
      <c r="I125" s="125"/>
      <c r="J125" s="123"/>
      <c r="K125" s="123"/>
      <c r="L125" s="123"/>
      <c r="M125" s="135"/>
      <c r="N125" s="129"/>
      <c r="O125" s="131"/>
    </row>
    <row r="126" spans="1:15" ht="15.75" thickBot="1" x14ac:dyDescent="0.3">
      <c r="A126" s="137"/>
      <c r="B126" s="138"/>
      <c r="C126" s="139"/>
      <c r="D126" s="140"/>
      <c r="E126" s="139"/>
      <c r="F126" s="139"/>
      <c r="G126" s="141"/>
      <c r="H126" s="142"/>
      <c r="I126" s="142"/>
      <c r="J126" s="139"/>
      <c r="K126" s="139"/>
      <c r="L126" s="139"/>
      <c r="M126" s="145"/>
      <c r="N126" s="144"/>
      <c r="O126" s="146"/>
    </row>
    <row r="127" spans="1:15" ht="15.75" thickBot="1" x14ac:dyDescent="0.3">
      <c r="A127" s="166"/>
      <c r="B127" s="167"/>
      <c r="C127" s="168"/>
      <c r="D127" s="169"/>
      <c r="E127" s="168"/>
      <c r="F127" s="168"/>
      <c r="G127" s="450" t="s">
        <v>153</v>
      </c>
      <c r="H127" s="450"/>
      <c r="I127" s="450"/>
      <c r="J127" s="451"/>
      <c r="K127" s="170"/>
      <c r="L127" s="170"/>
      <c r="M127" s="171"/>
      <c r="N127" s="172">
        <f>+N15+N35+N102</f>
        <v>4940139</v>
      </c>
      <c r="O127" s="248">
        <f>+O15+O35+O102</f>
        <v>0</v>
      </c>
    </row>
    <row r="128" spans="1:15" ht="15.75" thickTop="1" x14ac:dyDescent="0.25">
      <c r="M128" s="173"/>
      <c r="N128" s="174"/>
      <c r="O128" s="174"/>
    </row>
    <row r="129" spans="1:15" x14ac:dyDescent="0.25">
      <c r="M129" s="173"/>
      <c r="N129" s="174"/>
      <c r="O129" s="174"/>
    </row>
    <row r="130" spans="1:15" x14ac:dyDescent="0.25">
      <c r="M130" s="173"/>
      <c r="N130" s="174"/>
      <c r="O130" s="174"/>
    </row>
    <row r="131" spans="1:15" x14ac:dyDescent="0.25">
      <c r="M131" s="173"/>
      <c r="N131" s="174"/>
      <c r="O131" s="174"/>
    </row>
    <row r="132" spans="1:15" x14ac:dyDescent="0.25">
      <c r="M132" s="173"/>
      <c r="N132" s="174"/>
      <c r="O132" s="174"/>
    </row>
    <row r="133" spans="1:15" x14ac:dyDescent="0.25">
      <c r="M133" s="173"/>
      <c r="N133" s="174"/>
      <c r="O133" s="174"/>
    </row>
    <row r="134" spans="1:15" x14ac:dyDescent="0.25">
      <c r="M134" s="173"/>
      <c r="N134" s="174"/>
      <c r="O134" s="174"/>
    </row>
    <row r="135" spans="1:15" x14ac:dyDescent="0.25">
      <c r="M135" s="173"/>
      <c r="N135" s="174"/>
      <c r="O135" s="174"/>
    </row>
    <row r="136" spans="1:15" x14ac:dyDescent="0.25">
      <c r="M136" s="173"/>
      <c r="N136" s="174"/>
      <c r="O136" s="174"/>
    </row>
    <row r="137" spans="1:15" x14ac:dyDescent="0.25">
      <c r="M137" s="173"/>
      <c r="N137" s="174"/>
      <c r="O137" s="174"/>
    </row>
    <row r="138" spans="1:15" x14ac:dyDescent="0.25">
      <c r="M138" s="173"/>
      <c r="N138" s="174"/>
      <c r="O138" s="174"/>
    </row>
    <row r="139" spans="1:15" x14ac:dyDescent="0.25">
      <c r="M139" s="173"/>
      <c r="N139" s="174"/>
      <c r="O139" s="174"/>
    </row>
    <row r="140" spans="1:15" x14ac:dyDescent="0.25">
      <c r="M140" s="173"/>
      <c r="N140" s="174"/>
      <c r="O140" s="174"/>
    </row>
    <row r="141" spans="1:15" x14ac:dyDescent="0.25">
      <c r="M141" s="173"/>
      <c r="N141" s="420"/>
      <c r="O141" s="174"/>
    </row>
    <row r="143" spans="1:15" x14ac:dyDescent="0.25">
      <c r="A143" s="452" t="str">
        <f>+'[1]Hoja5 (2)'!A56:L56</f>
        <v>LIC.  MARICELA CHECO</v>
      </c>
      <c r="B143" s="452"/>
      <c r="C143" s="452"/>
      <c r="D143" s="452"/>
      <c r="E143" s="452"/>
      <c r="F143" s="452"/>
      <c r="G143" s="452"/>
      <c r="H143" s="452"/>
      <c r="I143" s="452"/>
      <c r="J143" s="452"/>
      <c r="K143" s="452"/>
      <c r="L143" s="452" t="str">
        <f>+'[1]Hoja5 - I'!L79</f>
        <v xml:space="preserve">FERNANDO DURÁN </v>
      </c>
      <c r="M143" s="452"/>
      <c r="N143" s="452"/>
      <c r="O143" s="452"/>
    </row>
    <row r="144" spans="1:15" x14ac:dyDescent="0.25">
      <c r="A144" s="440" t="s">
        <v>49</v>
      </c>
      <c r="B144" s="440"/>
      <c r="C144" s="440"/>
      <c r="D144" s="440"/>
      <c r="E144" s="440"/>
      <c r="F144" s="440"/>
      <c r="G144" s="440"/>
      <c r="H144" s="440"/>
      <c r="I144" s="440"/>
      <c r="J144" s="440"/>
      <c r="K144" s="440"/>
      <c r="L144" s="440" t="s">
        <v>154</v>
      </c>
      <c r="M144" s="440"/>
      <c r="N144" s="440"/>
      <c r="O144" s="440"/>
    </row>
    <row r="145" spans="1:15" x14ac:dyDescent="0.25">
      <c r="A145" s="441" t="str">
        <f>+'[1]Hoja5 - I'!A81</f>
        <v xml:space="preserve">Contralor </v>
      </c>
      <c r="B145" s="441"/>
      <c r="C145" s="441"/>
      <c r="D145" s="441"/>
      <c r="E145" s="441"/>
      <c r="F145" s="441"/>
      <c r="G145" s="441"/>
      <c r="H145" s="441"/>
      <c r="I145" s="441"/>
      <c r="J145" s="441"/>
      <c r="K145" s="441"/>
      <c r="L145" s="559" t="str">
        <f>+'[1]Hoja5 - I'!L81</f>
        <v>ADMINSTRADOR GENERAL</v>
      </c>
      <c r="M145" s="559"/>
      <c r="N145" s="559"/>
      <c r="O145" s="559"/>
    </row>
    <row r="146" spans="1:15" x14ac:dyDescent="0.25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421"/>
      <c r="M146" s="421"/>
      <c r="N146" s="421"/>
      <c r="O146" s="421"/>
    </row>
    <row r="147" spans="1:15" x14ac:dyDescent="0.25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421"/>
      <c r="M147" s="421"/>
      <c r="N147" s="421"/>
      <c r="O147" s="421"/>
    </row>
  </sheetData>
  <mergeCells count="20">
    <mergeCell ref="A2:O2"/>
    <mergeCell ref="A3:O3"/>
    <mergeCell ref="A11:J11"/>
    <mergeCell ref="M11:O11"/>
    <mergeCell ref="A12:G12"/>
    <mergeCell ref="H12:L12"/>
    <mergeCell ref="L13:L14"/>
    <mergeCell ref="A89:O89"/>
    <mergeCell ref="A98:J98"/>
    <mergeCell ref="M98:O98"/>
    <mergeCell ref="A99:G99"/>
    <mergeCell ref="H99:L99"/>
    <mergeCell ref="A145:K145"/>
    <mergeCell ref="L145:O145"/>
    <mergeCell ref="L100:L101"/>
    <mergeCell ref="G127:J127"/>
    <mergeCell ref="A143:K143"/>
    <mergeCell ref="L143:O143"/>
    <mergeCell ref="A144:K144"/>
    <mergeCell ref="L144:O144"/>
  </mergeCells>
  <pageMargins left="0.7" right="0.7" top="0.75" bottom="0.75" header="0.3" footer="0.3"/>
  <pageSetup scale="57" orientation="portrait" r:id="rId1"/>
  <ignoredErrors>
    <ignoredError sqref="A12:G15 M14:O14 G18:K39 K56:K71 A102:D102 M101:O101" numberStoredAsText="1"/>
    <ignoredError sqref="N25:N45 N106:N10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f8f4957af7890e6fef9db680fa46c39f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370f9e0ca4f5221043a9cd2a1dca0b6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5CA1C-A2E0-4A64-9F37-C148C5B8AAA3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B1F49051-4501-47A1-9C8E-9038C80BE4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DDD44D-C5D6-4986-8B2B-9C785DEBC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Hoja2</vt:lpstr>
      <vt:lpstr>Hoja3</vt:lpstr>
      <vt:lpstr>Hoja4</vt:lpstr>
      <vt:lpstr>Hoja5</vt:lpstr>
      <vt:lpstr>Hoja6</vt:lpstr>
      <vt:lpstr>Hoja7</vt:lpstr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del Rosario</dc:creator>
  <cp:lastModifiedBy>Tania del Rosario</cp:lastModifiedBy>
  <cp:lastPrinted>2025-12-10T16:36:56Z</cp:lastPrinted>
  <dcterms:created xsi:type="dcterms:W3CDTF">2025-12-10T16:04:40Z</dcterms:created>
  <dcterms:modified xsi:type="dcterms:W3CDTF">2025-12-10T16:38:58Z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