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6 ESTADOS FINANCIEROS/01 ENERO 2026/ENVIO/"/>
    </mc:Choice>
  </mc:AlternateContent>
  <xr:revisionPtr revIDLastSave="2" documentId="8_{D6761317-664E-4274-8A03-92118084A9D0}" xr6:coauthVersionLast="47" xr6:coauthVersionMax="47" xr10:uidLastSave="{C0E16524-E9F6-4B13-8B79-03AD29D35ECB}"/>
  <bookViews>
    <workbookView xWindow="-120" yWindow="-120" windowWidth="29040" windowHeight="15840" tabRatio="831" xr2:uid="{00000000-000D-0000-FFFF-FFFF00000000}"/>
  </bookViews>
  <sheets>
    <sheet name="ESTADOS DE RESULTADO" sheetId="33" r:id="rId1"/>
    <sheet name="Hoja1" sheetId="28" state="hidden" r:id="rId2"/>
    <sheet name="FECHAS" sheetId="36" state="hidden" r:id="rId3"/>
    <sheet name="FECHA" sheetId="18" state="hidden" r:id="rId4"/>
  </sheets>
  <definedNames>
    <definedName name="_xlnm.Print_Area" localSheetId="0">'ESTADOS DE RESULTADO'!$A$1:$D$56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3" l="1"/>
  <c r="D11" i="33"/>
  <c r="C16" i="33" l="1"/>
  <c r="D16" i="33"/>
  <c r="D48" i="33" l="1"/>
  <c r="B3" i="33" l="1"/>
  <c r="D41" i="33" l="1"/>
  <c r="D31" i="33"/>
  <c r="D27" i="33"/>
  <c r="D18" i="33" l="1"/>
  <c r="D22" i="33" s="1"/>
  <c r="D33" i="33" s="1"/>
  <c r="D43" i="33" s="1"/>
  <c r="D50" i="33" s="1"/>
  <c r="C48" i="33" l="1"/>
  <c r="C41" i="33"/>
  <c r="C31" i="33"/>
  <c r="C27" i="33"/>
  <c r="C18" i="33" l="1"/>
  <c r="C22" i="33" s="1"/>
  <c r="C33" i="33" l="1"/>
  <c r="C43" i="33" l="1"/>
  <c r="C50" i="33" s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<sst xmlns="http://schemas.openxmlformats.org/spreadsheetml/2006/main" count="547" uniqueCount="323">
  <si>
    <t xml:space="preserve"> </t>
  </si>
  <si>
    <t xml:space="preserve">                   Fernando Durán</t>
  </si>
  <si>
    <t xml:space="preserve">            Administrador General</t>
  </si>
  <si>
    <t>BANCO AGRICOLA DE LA REPUBLICA DOMINICANA</t>
  </si>
  <si>
    <t>ESTADO DE RESULTADOS</t>
  </si>
  <si>
    <t>VALORES EN RD$</t>
  </si>
  <si>
    <t>INGRESOS Y GASTOS</t>
  </si>
  <si>
    <t xml:space="preserve">                         2025</t>
  </si>
  <si>
    <t>INGRESOS FINANCIEROS</t>
  </si>
  <si>
    <t xml:space="preserve">      Ingresos por disponibilidades</t>
  </si>
  <si>
    <t xml:space="preserve">      Ingresos por cartera de créditos</t>
  </si>
  <si>
    <t xml:space="preserve">      Ingresos por inversiones</t>
  </si>
  <si>
    <t xml:space="preserve">     Ganancias en Ventas de Inversiones</t>
  </si>
  <si>
    <t>GASTOS FINANCIEROS</t>
  </si>
  <si>
    <t xml:space="preserve">      Intereses por captaciones</t>
  </si>
  <si>
    <t xml:space="preserve">      Intereses por Financiamientos</t>
  </si>
  <si>
    <t xml:space="preserve">   Pérdida en venta de Inversiones</t>
  </si>
  <si>
    <t>MARGEN FINANCIERO BRUTO</t>
  </si>
  <si>
    <t>Provisión Para Cartera de Crédito</t>
  </si>
  <si>
    <t>MARGEN FINANCIERO NETO</t>
  </si>
  <si>
    <t>OTROS INGRESOS OPERACIONALES</t>
  </si>
  <si>
    <r>
      <t xml:space="preserve">     </t>
    </r>
    <r>
      <rPr>
        <sz val="13"/>
        <rFont val="Calibri"/>
        <family val="2"/>
        <scheme val="minor"/>
      </rPr>
      <t>Comisiones por servicios</t>
    </r>
  </si>
  <si>
    <t xml:space="preserve">       Ingresos diversos</t>
  </si>
  <si>
    <t>OTROS GASTOS OPERACIONALES</t>
  </si>
  <si>
    <t xml:space="preserve">     Comisiones por servicios</t>
  </si>
  <si>
    <t xml:space="preserve">     Gastos diversos</t>
  </si>
  <si>
    <t>RESULTADO OPERACIONAL BRUTO</t>
  </si>
  <si>
    <t>GASTOS OPERATIVOS</t>
  </si>
  <si>
    <t xml:space="preserve">       Sueldos y compensaciones al personal</t>
  </si>
  <si>
    <t xml:space="preserve">       Servicios de terceros</t>
  </si>
  <si>
    <t xml:space="preserve">       Depreciaciones y amortizaciones</t>
  </si>
  <si>
    <t xml:space="preserve">       Otras Provisiones</t>
  </si>
  <si>
    <t xml:space="preserve">       Otros gastos</t>
  </si>
  <si>
    <t>RESULTADO OPERACIONAL NETO</t>
  </si>
  <si>
    <t xml:space="preserve">OTROS INGRESOS (GASTOS) </t>
  </si>
  <si>
    <t xml:space="preserve">       Otros ingresos </t>
  </si>
  <si>
    <t>RESULTADO DEL EJERCICIO</t>
  </si>
  <si>
    <t xml:space="preserve">                    Lic. Maricela Checo </t>
  </si>
  <si>
    <t xml:space="preserve">                          Contralora    </t>
  </si>
  <si>
    <t>PATRIMONIO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</si>
  <si>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</si>
  <si>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</si>
  <si>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</si>
  <si>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</si>
  <si>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</si>
  <si>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</si>
  <si>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</si>
  <si>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</si>
  <si>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</si>
  <si>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</si>
  <si>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</si>
  <si>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</si>
  <si>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</si>
  <si>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</si>
  <si>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</si>
  <si>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</si>
  <si>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</si>
  <si>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</si>
  <si>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</si>
  <si>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</si>
  <si>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</si>
  <si>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</si>
  <si>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</si>
  <si>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</si>
  <si>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</si>
  <si>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</si>
  <si>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</si>
  <si>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</si>
  <si>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</si>
  <si>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</si>
  <si>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</si>
  <si>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</si>
  <si>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</si>
  <si>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</si>
  <si>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</si>
  <si>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</si>
  <si>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</si>
  <si>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</si>
  <si>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</si>
  <si>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</si>
  <si>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</si>
  <si>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</si>
  <si>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</si>
  <si>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</si>
  <si>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</si>
  <si>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</si>
  <si>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</si>
  <si>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</si>
  <si>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</si>
  <si>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</si>
  <si>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</si>
  <si>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</si>
  <si>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</si>
  <si>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</si>
  <si>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</si>
  <si>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</si>
  <si>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</si>
  <si>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</si>
  <si>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</si>
  <si>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</si>
  <si>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</si>
  <si>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</si>
  <si>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</si>
  <si>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</si>
  <si>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</si>
  <si>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</si>
  <si>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</si>
  <si>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</si>
  <si>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</si>
  <si>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</si>
  <si>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</si>
  <si>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</si>
  <si>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</si>
  <si>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</si>
  <si>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</si>
  <si>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</si>
  <si>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</si>
  <si>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</si>
  <si>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</si>
  <si>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</si>
  <si>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</si>
  <si>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</si>
  <si>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</si>
  <si>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</si>
  <si>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</si>
  <si>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</si>
  <si>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</si>
  <si>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</si>
  <si>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</si>
  <si>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</si>
  <si>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</si>
  <si>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</si>
  <si>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</si>
  <si>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</si>
  <si>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</si>
  <si>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</si>
  <si>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</si>
  <si>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</si>
  <si>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</si>
  <si>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</si>
  <si>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</si>
  <si>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</si>
  <si>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</si>
  <si>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</si>
  <si>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</si>
  <si>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</si>
  <si>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</si>
  <si>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</si>
  <si>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</si>
  <si>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</si>
  <si>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</si>
  <si>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</si>
  <si>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</si>
  <si>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</si>
  <si>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</si>
  <si>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</si>
  <si>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</si>
  <si>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</si>
  <si>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</si>
  <si>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</si>
  <si>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</si>
  <si>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</si>
  <si>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</si>
  <si>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</si>
  <si>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</si>
  <si>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</si>
  <si>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</si>
  <si>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</si>
  <si>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</si>
  <si>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</si>
  <si>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</si>
  <si>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</si>
  <si>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</si>
  <si>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</si>
  <si>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</si>
  <si>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</si>
  <si>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</si>
  <si>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</si>
  <si>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</si>
  <si>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</si>
  <si>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</si>
  <si>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</si>
  <si>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</si>
  <si>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</si>
  <si>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</si>
  <si>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</si>
  <si>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</si>
  <si>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</si>
  <si>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</si>
  <si>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</si>
  <si>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</si>
  <si>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</si>
  <si>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</si>
  <si>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</si>
  <si>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</si>
  <si>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</si>
  <si>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</si>
  <si>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</si>
  <si>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</si>
  <si>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</si>
  <si>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</si>
  <si>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</si>
  <si>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</si>
  <si>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</si>
  <si>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</si>
  <si>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</si>
  <si>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</si>
  <si>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</si>
  <si>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</si>
  <si>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</si>
  <si>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</si>
  <si>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</si>
  <si>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</si>
  <si>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</si>
  <si>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</si>
  <si>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</si>
  <si>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</si>
  <si>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</si>
  <si>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</si>
  <si>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</si>
  <si>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</si>
  <si>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</si>
  <si>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</si>
  <si>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</si>
  <si>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</si>
  <si>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</si>
  <si>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</si>
  <si>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</si>
  <si>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</si>
  <si>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</si>
  <si>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</si>
  <si>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</si>
  <si>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</si>
  <si>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</si>
  <si>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</si>
  <si>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</si>
  <si>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</si>
  <si>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</si>
  <si>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</si>
  <si>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</si>
  <si>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</si>
  <si>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</si>
  <si>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</si>
  <si>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</si>
  <si>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</si>
  <si>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</si>
  <si>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</si>
  <si>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</si>
  <si>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</si>
  <si>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</si>
  <si>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</si>
  <si>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</si>
  <si>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</si>
  <si>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</si>
  <si>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</si>
  <si>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</si>
  <si>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</si>
  <si>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</si>
  <si>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</si>
  <si>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</si>
  <si>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</si>
  <si>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</si>
  <si>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</si>
  <si>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</si>
  <si>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</si>
  <si>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</si>
  <si>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</si>
  <si>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</si>
  <si>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</si>
  <si>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</si>
  <si>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</si>
  <si>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</si>
  <si>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</si>
  <si>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</si>
  <si>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</si>
  <si>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</si>
  <si>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</si>
  <si>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</si>
  <si>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</si>
  <si>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</si>
  <si>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</si>
  <si>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</si>
  <si>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</si>
  <si>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</si>
  <si>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</si>
  <si>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</si>
  <si>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</si>
  <si>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</si>
  <si>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</si>
  <si>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</si>
  <si>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</si>
  <si>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</si>
  <si>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</si>
  <si>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</si>
  <si>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</si>
  <si>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</si>
  <si>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</si>
  <si>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</si>
  <si>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</si>
  <si>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</si>
  <si>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</si>
  <si>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</si>
  <si>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</si>
  <si>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</si>
  <si>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</si>
  <si>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</si>
  <si>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</si>
  <si>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</si>
  <si>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</si>
  <si>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</si>
  <si>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</si>
  <si>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</si>
  <si>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</si>
  <si>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</si>
  <si>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</si>
  <si>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</si>
  <si>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</si>
  <si>
    <t xml:space="preserve">                         2026</t>
  </si>
  <si>
    <t>AL 31 DE ENERO 2026 Y 2025</t>
  </si>
  <si>
    <t>AL 31 ENERO 2026</t>
  </si>
  <si>
    <t>AL 31 DE ENERO 2026</t>
  </si>
  <si>
    <t>AL 31 ENERO 2026 Y 2025</t>
  </si>
  <si>
    <t xml:space="preserve">AL 31 DE ENERO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</si>
</sst>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u/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3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  <font>
      <u/>
      <sz val="14"/>
      <color indexed="8"/>
      <name val="Calibri"/>
      <family val="2"/>
      <scheme val="minor"/>
    </font>
    <font>
      <b/>
      <u val="double"/>
      <sz val="13"/>
      <name val="Calibri"/>
      <family val="2"/>
      <scheme val="minor"/>
    </font>
    <font>
      <sz val="13"/>
      <color indexed="8"/>
      <name val="Calibri"/>
      <family val="2"/>
    </font>
    <font>
      <u/>
      <sz val="13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23">
    <xf numFmtId="0" fontId="0" fillId="0" borderId="0" xfId="0"/>
    <xf numFmtId="0" fontId="8" fillId="0" borderId="0" xfId="0" applyFont="1"/>
    <xf numFmtId="0" fontId="16" fillId="7" borderId="0" xfId="0" applyFont="1" applyFill="1"/>
    <xf numFmtId="0" fontId="16" fillId="0" borderId="0" xfId="0" applyFont="1"/>
    <xf numFmtId="43" fontId="17" fillId="5" borderId="0" xfId="1" applyFont="1" applyFill="1" applyAlignment="1">
      <alignment vertical="top" readingOrder="1"/>
    </xf>
    <xf numFmtId="43" fontId="18" fillId="4" borderId="0" xfId="1" applyFont="1" applyFill="1" applyAlignment="1">
      <alignment vertical="top" readingOrder="1"/>
    </xf>
    <xf numFmtId="164" fontId="19" fillId="4" borderId="0" xfId="1" applyNumberFormat="1" applyFont="1" applyFill="1" applyBorder="1" applyAlignment="1">
      <alignment vertical="top"/>
    </xf>
    <xf numFmtId="0" fontId="20" fillId="0" borderId="0" xfId="0" applyFont="1" applyAlignment="1">
      <alignment horizontal="left" vertical="center"/>
    </xf>
    <xf numFmtId="43" fontId="20" fillId="4" borderId="0" xfId="1" applyFont="1" applyFill="1" applyAlignment="1">
      <alignment vertical="top" readingOrder="1"/>
    </xf>
    <xf numFmtId="164" fontId="21" fillId="4" borderId="0" xfId="1" applyNumberFormat="1" applyFont="1" applyFill="1" applyBorder="1" applyAlignment="1">
      <alignment vertical="top"/>
    </xf>
    <xf numFmtId="164" fontId="20" fillId="4" borderId="0" xfId="1" applyNumberFormat="1" applyFont="1" applyFill="1" applyBorder="1" applyAlignment="1">
      <alignment vertical="top"/>
    </xf>
    <xf numFmtId="164" fontId="20" fillId="6" borderId="0" xfId="1" applyNumberFormat="1" applyFont="1" applyFill="1" applyBorder="1" applyAlignment="1">
      <alignment vertical="top"/>
    </xf>
    <xf numFmtId="0" fontId="22" fillId="0" borderId="0" xfId="0" applyFont="1" applyAlignment="1">
      <alignment horizontal="left" vertical="center"/>
    </xf>
    <xf numFmtId="43" fontId="20" fillId="0" borderId="0" xfId="1" applyFont="1" applyFill="1" applyBorder="1" applyAlignment="1">
      <alignment horizontal="left" vertical="top" readingOrder="1"/>
    </xf>
    <xf numFmtId="164" fontId="19" fillId="6" borderId="0" xfId="1" applyNumberFormat="1" applyFont="1" applyFill="1" applyBorder="1" applyAlignment="1">
      <alignment vertical="top"/>
    </xf>
    <xf numFmtId="164" fontId="18" fillId="4" borderId="0" xfId="1" applyNumberFormat="1" applyFont="1" applyFill="1" applyBorder="1" applyAlignment="1">
      <alignment vertical="top"/>
    </xf>
    <xf numFmtId="0" fontId="17" fillId="2" borderId="0" xfId="0" applyFont="1" applyFill="1" applyAlignment="1">
      <alignment vertical="top"/>
    </xf>
    <xf numFmtId="164" fontId="17" fillId="4" borderId="0" xfId="1" applyNumberFormat="1" applyFont="1" applyFill="1" applyBorder="1" applyAlignment="1">
      <alignment vertical="top"/>
    </xf>
    <xf numFmtId="0" fontId="16" fillId="9" borderId="0" xfId="0" applyFont="1" applyFill="1" applyAlignment="1">
      <alignment vertical="top"/>
    </xf>
    <xf numFmtId="43" fontId="17" fillId="8" borderId="0" xfId="1" applyFont="1" applyFill="1" applyAlignment="1">
      <alignment vertical="top" wrapText="1" readingOrder="1"/>
    </xf>
    <xf numFmtId="164" fontId="20" fillId="4" borderId="0" xfId="1" applyNumberFormat="1" applyFont="1" applyFill="1" applyAlignment="1">
      <alignment vertical="top"/>
    </xf>
    <xf numFmtId="164" fontId="21" fillId="4" borderId="0" xfId="1" applyNumberFormat="1" applyFont="1" applyFill="1" applyAlignment="1">
      <alignment vertical="top"/>
    </xf>
    <xf numFmtId="164" fontId="21" fillId="6" borderId="0" xfId="1" applyNumberFormat="1" applyFont="1" applyFill="1" applyBorder="1" applyAlignment="1">
      <alignment vertical="top"/>
    </xf>
    <xf numFmtId="164" fontId="16" fillId="4" borderId="0" xfId="1" applyNumberFormat="1" applyFont="1" applyFill="1" applyAlignment="1">
      <alignment vertical="top"/>
    </xf>
    <xf numFmtId="0" fontId="16" fillId="2" borderId="0" xfId="0" applyFont="1" applyFill="1" applyAlignment="1">
      <alignment vertical="top"/>
    </xf>
    <xf numFmtId="43" fontId="16" fillId="4" borderId="0" xfId="1" applyFont="1" applyFill="1" applyAlignment="1">
      <alignment vertical="top" wrapText="1" readingOrder="1"/>
    </xf>
    <xf numFmtId="164" fontId="17" fillId="4" borderId="0" xfId="1" applyNumberFormat="1" applyFont="1" applyFill="1" applyAlignment="1">
      <alignment vertical="top"/>
    </xf>
    <xf numFmtId="43" fontId="17" fillId="8" borderId="0" xfId="1" applyFont="1" applyFill="1" applyAlignment="1">
      <alignment vertical="top" readingOrder="1"/>
    </xf>
    <xf numFmtId="0" fontId="16" fillId="9" borderId="0" xfId="0" applyFont="1" applyFill="1" applyAlignment="1">
      <alignment vertical="top" wrapText="1"/>
    </xf>
    <xf numFmtId="43" fontId="20" fillId="7" borderId="0" xfId="1" applyFont="1" applyFill="1" applyAlignment="1">
      <alignment vertical="top" readingOrder="1"/>
    </xf>
    <xf numFmtId="164" fontId="20" fillId="7" borderId="0" xfId="1" applyNumberFormat="1" applyFont="1" applyFill="1" applyBorder="1" applyAlignment="1">
      <alignment vertical="top"/>
    </xf>
    <xf numFmtId="164" fontId="21" fillId="7" borderId="0" xfId="1" applyNumberFormat="1" applyFont="1" applyFill="1" applyBorder="1" applyAlignment="1">
      <alignment vertical="top"/>
    </xf>
    <xf numFmtId="164" fontId="20" fillId="7" borderId="0" xfId="1" applyNumberFormat="1" applyFont="1" applyFill="1" applyAlignment="1">
      <alignment vertical="top"/>
    </xf>
    <xf numFmtId="164" fontId="23" fillId="4" borderId="0" xfId="1" applyNumberFormat="1" applyFont="1" applyFill="1" applyBorder="1" applyAlignment="1">
      <alignment vertical="top"/>
    </xf>
    <xf numFmtId="43" fontId="18" fillId="4" borderId="0" xfId="1" applyFont="1" applyFill="1" applyAlignment="1">
      <alignment vertical="top" wrapText="1" readingOrder="1"/>
    </xf>
    <xf numFmtId="43" fontId="17" fillId="4" borderId="0" xfId="1" applyFont="1" applyFill="1" applyBorder="1" applyAlignment="1">
      <alignment vertical="top" wrapText="1" readingOrder="1"/>
    </xf>
    <xf numFmtId="168" fontId="21" fillId="6" borderId="0" xfId="1" applyNumberFormat="1" applyFont="1" applyFill="1" applyBorder="1" applyAlignment="1">
      <alignment vertical="top"/>
    </xf>
    <xf numFmtId="168" fontId="20" fillId="6" borderId="0" xfId="1" applyNumberFormat="1" applyFont="1" applyFill="1" applyBorder="1" applyAlignment="1">
      <alignment vertical="top"/>
    </xf>
    <xf numFmtId="168" fontId="20" fillId="7" borderId="0" xfId="1" applyNumberFormat="1" applyFont="1" applyFill="1" applyBorder="1" applyAlignment="1">
      <alignment vertical="top"/>
    </xf>
    <xf numFmtId="168" fontId="21" fillId="7" borderId="0" xfId="1" applyNumberFormat="1" applyFont="1" applyFill="1" applyBorder="1" applyAlignment="1">
      <alignment vertical="top"/>
    </xf>
    <xf numFmtId="43" fontId="16" fillId="0" borderId="0" xfId="1" applyFont="1"/>
    <xf numFmtId="43" fontId="16" fillId="0" borderId="0" xfId="1" applyFont="1" applyFill="1"/>
    <xf numFmtId="43" fontId="20" fillId="0" borderId="0" xfId="1" applyFont="1" applyFill="1" applyAlignment="1">
      <alignment vertical="top"/>
    </xf>
    <xf numFmtId="0" fontId="16" fillId="0" borderId="0" xfId="0" applyFont="1" applyAlignment="1">
      <alignment horizontal="left"/>
    </xf>
    <xf numFmtId="43" fontId="14" fillId="0" borderId="0" xfId="1" applyFont="1"/>
    <xf numFmtId="43" fontId="14" fillId="0" borderId="0" xfId="0" applyNumberFormat="1" applyFont="1"/>
    <xf numFmtId="43" fontId="14" fillId="0" borderId="0" xfId="1" applyFont="1" applyAlignment="1">
      <alignment horizontal="center"/>
    </xf>
    <xf numFmtId="39" fontId="12" fillId="7" borderId="0" xfId="0" applyNumberFormat="1" applyFont="1" applyFill="1"/>
    <xf numFmtId="0" fontId="8" fillId="0" borderId="0" xfId="0" applyFont="1" applyAlignment="1">
      <alignment horizontal="left"/>
    </xf>
    <xf numFmtId="49" fontId="11" fillId="10" borderId="0" xfId="1" applyNumberFormat="1" applyFont="1" applyFill="1" applyBorder="1" applyAlignment="1" applyProtection="1">
      <alignment horizontal="center" vertical="center"/>
    </xf>
    <xf numFmtId="37" fontId="10" fillId="3" borderId="0" xfId="0" applyNumberFormat="1" applyFont="1" applyFill="1"/>
    <xf numFmtId="39" fontId="11" fillId="10" borderId="0" xfId="0" applyNumberFormat="1" applyFont="1" applyFill="1" applyAlignment="1">
      <alignment horizontal="left"/>
    </xf>
    <xf numFmtId="39" fontId="11" fillId="7" borderId="0" xfId="0" applyNumberFormat="1" applyFont="1" applyFill="1" applyAlignment="1">
      <alignment horizontal="left"/>
    </xf>
    <xf numFmtId="165" fontId="12" fillId="7" borderId="0" xfId="1" applyNumberFormat="1" applyFont="1" applyFill="1" applyAlignment="1" applyProtection="1">
      <alignment horizontal="left"/>
    </xf>
    <xf numFmtId="39" fontId="12" fillId="7" borderId="0" xfId="0" applyNumberFormat="1" applyFont="1" applyFill="1" applyAlignment="1">
      <alignment horizontal="left"/>
    </xf>
    <xf numFmtId="39" fontId="11" fillId="7" borderId="0" xfId="0" applyNumberFormat="1" applyFont="1" applyFill="1"/>
    <xf numFmtId="43" fontId="12" fillId="7" borderId="0" xfId="1" applyFont="1" applyFill="1" applyAlignment="1"/>
    <xf numFmtId="165" fontId="11" fillId="7" borderId="0" xfId="1" applyNumberFormat="1" applyFont="1" applyFill="1" applyAlignment="1" applyProtection="1">
      <alignment horizontal="left"/>
    </xf>
    <xf numFmtId="39" fontId="28" fillId="7" borderId="0" xfId="0" applyNumberFormat="1" applyFont="1" applyFill="1" applyAlignment="1">
      <alignment horizontal="left"/>
    </xf>
    <xf numFmtId="39" fontId="28" fillId="7" borderId="0" xfId="0" applyNumberFormat="1" applyFont="1" applyFill="1"/>
    <xf numFmtId="165" fontId="12" fillId="7" borderId="0" xfId="1" applyNumberFormat="1" applyFont="1" applyFill="1" applyAlignment="1" applyProtection="1"/>
    <xf numFmtId="165" fontId="12" fillId="7" borderId="0" xfId="1" applyNumberFormat="1" applyFont="1" applyFill="1" applyAlignment="1"/>
    <xf numFmtId="0" fontId="32" fillId="0" borderId="0" xfId="0" applyFont="1"/>
    <xf numFmtId="0" fontId="33" fillId="0" borderId="0" xfId="0" applyFont="1"/>
    <xf numFmtId="0" fontId="33" fillId="0" borderId="8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3" fillId="0" borderId="6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16" fontId="34" fillId="0" borderId="0" xfId="0" applyNumberFormat="1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8" fillId="12" borderId="0" xfId="0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0" fontId="15" fillId="11" borderId="0" xfId="0" applyFont="1" applyFill="1" applyAlignment="1">
      <alignment horizontal="left"/>
    </xf>
    <xf numFmtId="0" fontId="29" fillId="0" borderId="7" xfId="0" applyFont="1" applyBorder="1"/>
    <xf numFmtId="0" fontId="29" fillId="0" borderId="4" xfId="0" applyFont="1" applyBorder="1"/>
    <xf numFmtId="0" fontId="29" fillId="0" borderId="0" xfId="0" applyFont="1"/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43" fontId="9" fillId="4" borderId="0" xfId="1" applyFont="1" applyFill="1" applyAlignment="1">
      <alignment vertical="top" readingOrder="1"/>
    </xf>
    <xf numFmtId="16" fontId="37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37" fontId="38" fillId="4" borderId="0" xfId="1" applyNumberFormat="1" applyFont="1" applyFill="1" applyBorder="1" applyAlignment="1">
      <alignment horizontal="right" vertical="top"/>
    </xf>
    <xf numFmtId="37" fontId="25" fillId="7" borderId="0" xfId="1" applyNumberFormat="1" applyFont="1" applyFill="1" applyBorder="1" applyAlignment="1" applyProtection="1">
      <alignment vertical="center"/>
    </xf>
    <xf numFmtId="37" fontId="26" fillId="7" borderId="0" xfId="1" applyNumberFormat="1" applyFont="1" applyFill="1" applyBorder="1" applyAlignment="1" applyProtection="1">
      <alignment vertical="center"/>
    </xf>
    <xf numFmtId="37" fontId="27" fillId="6" borderId="0" xfId="1" applyNumberFormat="1" applyFont="1" applyFill="1" applyAlignment="1">
      <alignment horizontal="right" vertical="top"/>
    </xf>
    <xf numFmtId="37" fontId="26" fillId="7" borderId="0" xfId="1" applyNumberFormat="1" applyFont="1" applyFill="1" applyAlignment="1"/>
    <xf numFmtId="37" fontId="9" fillId="4" borderId="0" xfId="1" applyNumberFormat="1" applyFont="1" applyFill="1" applyBorder="1" applyAlignment="1">
      <alignment horizontal="right" vertical="top"/>
    </xf>
    <xf numFmtId="37" fontId="24" fillId="4" borderId="0" xfId="1" applyNumberFormat="1" applyFont="1" applyFill="1" applyBorder="1" applyAlignment="1">
      <alignment horizontal="right" vertical="top"/>
    </xf>
    <xf numFmtId="37" fontId="39" fillId="3" borderId="0" xfId="1" applyNumberFormat="1" applyFont="1" applyFill="1" applyBorder="1" applyAlignment="1">
      <alignment horizontal="right"/>
    </xf>
    <xf numFmtId="37" fontId="9" fillId="4" borderId="0" xfId="1" applyNumberFormat="1" applyFont="1" applyFill="1" applyAlignment="1">
      <alignment horizontal="right" vertical="top"/>
    </xf>
    <xf numFmtId="37" fontId="9" fillId="6" borderId="0" xfId="1" applyNumberFormat="1" applyFont="1" applyFill="1" applyAlignment="1">
      <alignment horizontal="right" vertical="top"/>
    </xf>
    <xf numFmtId="37" fontId="11" fillId="7" borderId="0" xfId="1" applyNumberFormat="1" applyFont="1" applyFill="1" applyBorder="1" applyAlignment="1" applyProtection="1">
      <alignment vertical="center"/>
    </xf>
    <xf numFmtId="37" fontId="13" fillId="6" borderId="0" xfId="1" applyNumberFormat="1" applyFont="1" applyFill="1" applyBorder="1" applyAlignment="1">
      <alignment vertical="top"/>
    </xf>
    <xf numFmtId="37" fontId="12" fillId="7" borderId="0" xfId="1" applyNumberFormat="1" applyFont="1" applyFill="1" applyBorder="1" applyAlignment="1" applyProtection="1">
      <alignment vertical="center"/>
    </xf>
    <xf numFmtId="37" fontId="24" fillId="6" borderId="0" xfId="1" applyNumberFormat="1" applyFont="1" applyFill="1" applyBorder="1" applyAlignment="1">
      <alignment horizontal="right" vertical="top"/>
    </xf>
    <xf numFmtId="0" fontId="14" fillId="0" borderId="11" xfId="0" applyFont="1" applyBorder="1" applyAlignment="1">
      <alignment horizontal="center" vertical="center"/>
    </xf>
    <xf numFmtId="0" fontId="29" fillId="0" borderId="11" xfId="0" applyFont="1" applyBorder="1"/>
    <xf numFmtId="0" fontId="33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164" fontId="40" fillId="4" borderId="0" xfId="1" applyNumberFormat="1" applyFont="1" applyFill="1" applyAlignment="1">
      <alignment vertical="top" wrapText="1"/>
    </xf>
    <xf numFmtId="164" fontId="41" fillId="4" borderId="0" xfId="1" applyNumberFormat="1" applyFont="1" applyFill="1" applyBorder="1" applyAlignment="1">
      <alignment vertical="top" wrapText="1"/>
    </xf>
    <xf numFmtId="39" fontId="11" fillId="7" borderId="0" xfId="0" applyNumberFormat="1" applyFont="1" applyFill="1" applyAlignment="1">
      <alignment horizontal="center"/>
    </xf>
    <xf numFmtId="166" fontId="17" fillId="3" borderId="0" xfId="0" applyNumberFormat="1" applyFont="1" applyFill="1" applyAlignment="1">
      <alignment horizontal="center"/>
    </xf>
    <xf numFmtId="43" fontId="17" fillId="5" borderId="0" xfId="1" applyFont="1" applyFill="1" applyAlignment="1">
      <alignment horizontal="center" vertical="top" readingOrder="1"/>
    </xf>
    <xf numFmtId="43" fontId="17" fillId="8" borderId="0" xfId="1" applyFont="1" applyFill="1" applyAlignment="1">
      <alignment horizontal="left" wrapText="1" readingOrder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114300</xdr:rowOff>
    </xdr:from>
    <xdr:to>
      <xdr:col>4</xdr:col>
      <xdr:colOff>0</xdr:colOff>
      <xdr:row>16</xdr:row>
      <xdr:rowOff>114300</xdr:rowOff>
    </xdr:to>
    <xdr:sp macro="" textlink="">
      <xdr:nvSpPr>
        <xdr:cNvPr id="2" name="Line 5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750570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27</xdr:row>
      <xdr:rowOff>47625</xdr:rowOff>
    </xdr:from>
    <xdr:to>
      <xdr:col>4</xdr:col>
      <xdr:colOff>0</xdr:colOff>
      <xdr:row>27</xdr:row>
      <xdr:rowOff>47625</xdr:rowOff>
    </xdr:to>
    <xdr:sp macro="" textlink="">
      <xdr:nvSpPr>
        <xdr:cNvPr id="3" name="Line 5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7505700" y="552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104775</xdr:rowOff>
    </xdr:from>
    <xdr:to>
      <xdr:col>4</xdr:col>
      <xdr:colOff>0</xdr:colOff>
      <xdr:row>16</xdr:row>
      <xdr:rowOff>104775</xdr:rowOff>
    </xdr:to>
    <xdr:sp macro="" textlink="">
      <xdr:nvSpPr>
        <xdr:cNvPr id="4" name="Line 6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7505700" y="317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28575</xdr:rowOff>
    </xdr:from>
    <xdr:to>
      <xdr:col>4</xdr:col>
      <xdr:colOff>0</xdr:colOff>
      <xdr:row>34</xdr:row>
      <xdr:rowOff>28575</xdr:rowOff>
    </xdr:to>
    <xdr:sp macro="" textlink="">
      <xdr:nvSpPr>
        <xdr:cNvPr id="5" name="Line 6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7505700" y="703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30</xdr:row>
      <xdr:rowOff>76200</xdr:rowOff>
    </xdr:from>
    <xdr:to>
      <xdr:col>4</xdr:col>
      <xdr:colOff>0</xdr:colOff>
      <xdr:row>30</xdr:row>
      <xdr:rowOff>76200</xdr:rowOff>
    </xdr:to>
    <xdr:sp macro="" textlink="">
      <xdr:nvSpPr>
        <xdr:cNvPr id="6" name="Line 69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7505700" y="621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85725</xdr:rowOff>
    </xdr:from>
    <xdr:to>
      <xdr:col>4</xdr:col>
      <xdr:colOff>0</xdr:colOff>
      <xdr:row>16</xdr:row>
      <xdr:rowOff>85725</xdr:rowOff>
    </xdr:to>
    <xdr:sp macro="" textlink="">
      <xdr:nvSpPr>
        <xdr:cNvPr id="7" name="Line 16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750570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28</xdr:row>
      <xdr:rowOff>142875</xdr:rowOff>
    </xdr:from>
    <xdr:to>
      <xdr:col>4</xdr:col>
      <xdr:colOff>0</xdr:colOff>
      <xdr:row>28</xdr:row>
      <xdr:rowOff>142875</xdr:rowOff>
    </xdr:to>
    <xdr:sp macro="" textlink="">
      <xdr:nvSpPr>
        <xdr:cNvPr id="8" name="Line 16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7505700" y="583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66672</xdr:colOff>
      <xdr:row>4</xdr:row>
      <xdr:rowOff>0</xdr:rowOff>
    </xdr:from>
    <xdr:to>
      <xdr:col>0</xdr:col>
      <xdr:colOff>800097</xdr:colOff>
      <xdr:row>55</xdr:row>
      <xdr:rowOff>47625</xdr:rowOff>
    </xdr:to>
    <xdr:sp macro="" textlink="">
      <xdr:nvSpPr>
        <xdr:cNvPr id="9" name="Rectangle 102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 flipH="1">
          <a:off x="66672" y="876300"/>
          <a:ext cx="733425" cy="107823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19050</xdr:colOff>
      <xdr:row>1</xdr:row>
      <xdr:rowOff>123824</xdr:rowOff>
    </xdr:from>
    <xdr:to>
      <xdr:col>1</xdr:col>
      <xdr:colOff>428625</xdr:colOff>
      <xdr:row>4</xdr:row>
      <xdr:rowOff>28574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9050" y="342899"/>
          <a:ext cx="1295400" cy="561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4"/>
  <dimension ref="B1:D71"/>
  <sheetViews>
    <sheetView tabSelected="1" showWhiteSpace="0" zoomScaleNormal="100" workbookViewId="0">
      <selection activeCell="G39" sqref="G39"/>
    </sheetView>
  </sheetViews>
  <sheetFormatPr baseColWidth="10" defaultColWidth="7.7109375" defaultRowHeight="17.25" x14ac:dyDescent="0.3"/>
  <cols>
    <col min="1" max="1" width="13.28515625" style="47" customWidth="1"/>
    <col min="2" max="2" width="49" style="47" customWidth="1"/>
    <col min="3" max="3" width="26.7109375" style="61" customWidth="1"/>
    <col min="4" max="4" width="26" style="61" customWidth="1"/>
    <col min="5" max="16384" width="7.7109375" style="47"/>
  </cols>
  <sheetData>
    <row r="1" spans="2:4" x14ac:dyDescent="0.3">
      <c r="B1" s="112" t="s">
        <v>3</v>
      </c>
      <c r="C1" s="112"/>
      <c r="D1" s="112"/>
    </row>
    <row r="2" spans="2:4" x14ac:dyDescent="0.3">
      <c r="B2" s="112" t="s">
        <v>4</v>
      </c>
      <c r="C2" s="112"/>
      <c r="D2" s="112"/>
    </row>
    <row r="3" spans="2:4" x14ac:dyDescent="0.3">
      <c r="B3" s="112" t="str">
        <f>+FECHAS!B3</f>
        <v>AL 31 ENERO 2026 Y 2025</v>
      </c>
      <c r="C3" s="112"/>
      <c r="D3" s="112"/>
    </row>
    <row r="4" spans="2:4" x14ac:dyDescent="0.3">
      <c r="B4" s="112" t="s">
        <v>5</v>
      </c>
      <c r="C4" s="112"/>
      <c r="D4" s="112"/>
    </row>
    <row r="5" spans="2:4" x14ac:dyDescent="0.3">
      <c r="B5" s="51" t="s">
        <v>6</v>
      </c>
      <c r="C5" s="49" t="s">
        <v>317</v>
      </c>
      <c r="D5" s="49" t="s">
        <v>7</v>
      </c>
    </row>
    <row r="6" spans="2:4" x14ac:dyDescent="0.3">
      <c r="B6" s="52" t="s">
        <v>8</v>
      </c>
      <c r="C6" s="53"/>
      <c r="D6" s="53"/>
    </row>
    <row r="7" spans="2:4" x14ac:dyDescent="0.3">
      <c r="B7" s="54" t="s">
        <v>9</v>
      </c>
      <c r="C7" s="100">
        <v>8579759.0999999996</v>
      </c>
      <c r="D7" s="100">
        <v>7315492.5499999998</v>
      </c>
    </row>
    <row r="8" spans="2:4" x14ac:dyDescent="0.3">
      <c r="B8" s="54" t="s">
        <v>10</v>
      </c>
      <c r="C8" s="100">
        <v>239704870.55000001</v>
      </c>
      <c r="D8" s="100">
        <v>233774699.41</v>
      </c>
    </row>
    <row r="9" spans="2:4" x14ac:dyDescent="0.3">
      <c r="B9" s="54" t="s">
        <v>11</v>
      </c>
      <c r="C9" s="100">
        <v>16100586.890000001</v>
      </c>
      <c r="D9" s="97">
        <v>6315453.8600000003</v>
      </c>
    </row>
    <row r="10" spans="2:4" x14ac:dyDescent="0.3">
      <c r="B10" s="54" t="s">
        <v>12</v>
      </c>
      <c r="C10" s="98">
        <v>0</v>
      </c>
      <c r="D10" s="98">
        <v>0</v>
      </c>
    </row>
    <row r="11" spans="2:4" ht="18.75" x14ac:dyDescent="0.3">
      <c r="B11" s="54"/>
      <c r="C11" s="93">
        <f>SUM(C7:C10)</f>
        <v>264385216.54000002</v>
      </c>
      <c r="D11" s="93">
        <f>SUM(D7:D10)</f>
        <v>247405645.82000002</v>
      </c>
    </row>
    <row r="12" spans="2:4" ht="18.75" x14ac:dyDescent="0.3">
      <c r="B12" s="52" t="s">
        <v>13</v>
      </c>
      <c r="C12" s="94"/>
      <c r="D12" s="94"/>
    </row>
    <row r="13" spans="2:4" x14ac:dyDescent="0.3">
      <c r="B13" s="54" t="s">
        <v>14</v>
      </c>
      <c r="C13" s="101">
        <v>26762911.670000002</v>
      </c>
      <c r="D13" s="101">
        <v>24462423.300000001</v>
      </c>
    </row>
    <row r="14" spans="2:4" x14ac:dyDescent="0.3">
      <c r="B14" s="54" t="s">
        <v>15</v>
      </c>
      <c r="C14" s="101">
        <v>19044580.280000001</v>
      </c>
      <c r="D14" s="97">
        <v>30916972.91</v>
      </c>
    </row>
    <row r="15" spans="2:4" ht="18.75" x14ac:dyDescent="0.3">
      <c r="B15" s="88" t="s">
        <v>16</v>
      </c>
      <c r="C15" s="92">
        <v>0</v>
      </c>
      <c r="D15" s="92">
        <v>0</v>
      </c>
    </row>
    <row r="16" spans="2:4" x14ac:dyDescent="0.3">
      <c r="B16" s="54" t="s">
        <v>0</v>
      </c>
      <c r="C16" s="102">
        <f>SUM(C13:C15)</f>
        <v>45807491.950000003</v>
      </c>
      <c r="D16" s="102">
        <f>SUM(D13:D15)</f>
        <v>55379396.210000001</v>
      </c>
    </row>
    <row r="17" spans="2:4" ht="18.75" x14ac:dyDescent="0.3">
      <c r="C17" s="94"/>
      <c r="D17" s="94"/>
    </row>
    <row r="18" spans="2:4" x14ac:dyDescent="0.3">
      <c r="B18" s="55" t="s">
        <v>17</v>
      </c>
      <c r="C18" s="103">
        <f>C11-C16</f>
        <v>218577724.59000003</v>
      </c>
      <c r="D18" s="103">
        <f>D11-D16</f>
        <v>192026249.61000001</v>
      </c>
    </row>
    <row r="19" spans="2:4" ht="18.75" x14ac:dyDescent="0.3">
      <c r="C19" s="93"/>
      <c r="D19" s="93"/>
    </row>
    <row r="20" spans="2:4" ht="18.75" x14ac:dyDescent="0.3">
      <c r="B20" s="47" t="s">
        <v>18</v>
      </c>
      <c r="C20" s="94">
        <v>0</v>
      </c>
      <c r="D20" s="104">
        <v>0</v>
      </c>
    </row>
    <row r="21" spans="2:4" ht="18.75" x14ac:dyDescent="0.3">
      <c r="C21" s="93"/>
      <c r="D21" s="93"/>
    </row>
    <row r="22" spans="2:4" x14ac:dyDescent="0.3">
      <c r="B22" s="55" t="s">
        <v>19</v>
      </c>
      <c r="C22" s="103">
        <f>C18-C20</f>
        <v>218577724.59000003</v>
      </c>
      <c r="D22" s="103">
        <f>D18-D20</f>
        <v>192026249.61000001</v>
      </c>
    </row>
    <row r="23" spans="2:4" ht="18.75" x14ac:dyDescent="0.3">
      <c r="B23" s="55"/>
      <c r="C23" s="96"/>
      <c r="D23" s="96"/>
    </row>
    <row r="24" spans="2:4" ht="18.75" x14ac:dyDescent="0.3">
      <c r="B24" s="55" t="s">
        <v>20</v>
      </c>
      <c r="C24" s="94"/>
      <c r="D24" s="94"/>
    </row>
    <row r="25" spans="2:4" x14ac:dyDescent="0.3">
      <c r="B25" s="55" t="s">
        <v>21</v>
      </c>
      <c r="C25" s="110">
        <v>50978796.450000003</v>
      </c>
      <c r="D25" s="101">
        <v>38936677.670000002</v>
      </c>
    </row>
    <row r="26" spans="2:4" x14ac:dyDescent="0.3">
      <c r="B26" s="47" t="s">
        <v>22</v>
      </c>
      <c r="C26" s="111">
        <v>19852923.359999999</v>
      </c>
      <c r="D26" s="105">
        <v>7641133.5499999998</v>
      </c>
    </row>
    <row r="27" spans="2:4" ht="18.75" x14ac:dyDescent="0.3">
      <c r="C27" s="93">
        <f>SUM(C25:C26)</f>
        <v>70831719.810000002</v>
      </c>
      <c r="D27" s="93">
        <f>SUM(D25:D26)</f>
        <v>46577811.219999999</v>
      </c>
    </row>
    <row r="28" spans="2:4" ht="18.75" x14ac:dyDescent="0.3">
      <c r="B28" s="55" t="s">
        <v>23</v>
      </c>
      <c r="C28" s="101"/>
      <c r="D28" s="94"/>
    </row>
    <row r="29" spans="2:4" x14ac:dyDescent="0.3">
      <c r="B29" s="47" t="s">
        <v>24</v>
      </c>
      <c r="C29" s="110">
        <v>2371631.5100000002</v>
      </c>
      <c r="D29" s="101">
        <v>1349161.53</v>
      </c>
    </row>
    <row r="30" spans="2:4" x14ac:dyDescent="0.3">
      <c r="B30" s="47" t="s">
        <v>25</v>
      </c>
      <c r="C30" s="111">
        <v>4215465.4000000004</v>
      </c>
      <c r="D30" s="105">
        <v>2897652.45</v>
      </c>
    </row>
    <row r="31" spans="2:4" ht="18.75" x14ac:dyDescent="0.3">
      <c r="C31" s="93">
        <f>SUM(C29:C30)</f>
        <v>6587096.9100000001</v>
      </c>
      <c r="D31" s="93">
        <f>SUM(D29:D30)</f>
        <v>4246813.9800000004</v>
      </c>
    </row>
    <row r="32" spans="2:4" ht="18.75" x14ac:dyDescent="0.3">
      <c r="C32" s="93"/>
      <c r="D32" s="93"/>
    </row>
    <row r="33" spans="2:4" ht="18.75" x14ac:dyDescent="0.3">
      <c r="B33" s="55" t="s">
        <v>26</v>
      </c>
      <c r="C33" s="93">
        <f>C22+C27-C31</f>
        <v>282822347.49000001</v>
      </c>
      <c r="D33" s="93">
        <f>D22+D27-D31</f>
        <v>234357246.85000002</v>
      </c>
    </row>
    <row r="34" spans="2:4" ht="18.75" x14ac:dyDescent="0.3">
      <c r="B34" s="55"/>
      <c r="C34" s="93"/>
      <c r="D34" s="93"/>
    </row>
    <row r="35" spans="2:4" ht="18.75" x14ac:dyDescent="0.3">
      <c r="B35" s="55" t="s">
        <v>27</v>
      </c>
      <c r="C35" s="94"/>
      <c r="D35" s="94"/>
    </row>
    <row r="36" spans="2:4" x14ac:dyDescent="0.3">
      <c r="B36" s="47" t="s">
        <v>28</v>
      </c>
      <c r="C36" s="110">
        <v>181493708.52000001</v>
      </c>
      <c r="D36" s="101">
        <v>171383892.62</v>
      </c>
    </row>
    <row r="37" spans="2:4" x14ac:dyDescent="0.3">
      <c r="B37" s="47" t="s">
        <v>29</v>
      </c>
      <c r="C37" s="110">
        <v>8124988.1800000006</v>
      </c>
      <c r="D37" s="101">
        <v>1658247.6</v>
      </c>
    </row>
    <row r="38" spans="2:4" x14ac:dyDescent="0.3">
      <c r="B38" s="47" t="s">
        <v>30</v>
      </c>
      <c r="C38" s="110">
        <v>8664989.870000001</v>
      </c>
      <c r="D38" s="101">
        <v>9040310.540000001</v>
      </c>
    </row>
    <row r="39" spans="2:4" x14ac:dyDescent="0.3">
      <c r="B39" s="47" t="s">
        <v>31</v>
      </c>
      <c r="C39" s="110">
        <v>16812089.41</v>
      </c>
      <c r="D39" s="101">
        <v>35916648.719999999</v>
      </c>
    </row>
    <row r="40" spans="2:4" x14ac:dyDescent="0.3">
      <c r="B40" s="47" t="s">
        <v>32</v>
      </c>
      <c r="C40" s="111">
        <v>41058174.789999999</v>
      </c>
      <c r="D40" s="105">
        <v>24145013.809999999</v>
      </c>
    </row>
    <row r="41" spans="2:4" x14ac:dyDescent="0.3">
      <c r="C41" s="102">
        <f>SUM(C36:C40)</f>
        <v>256153950.77000001</v>
      </c>
      <c r="D41" s="102">
        <f>SUM(D36:D40)</f>
        <v>242144113.28999999</v>
      </c>
    </row>
    <row r="42" spans="2:4" ht="18.75" x14ac:dyDescent="0.3">
      <c r="C42" s="95"/>
      <c r="D42" s="95"/>
    </row>
    <row r="43" spans="2:4" x14ac:dyDescent="0.3">
      <c r="B43" s="55" t="s">
        <v>33</v>
      </c>
      <c r="C43" s="103">
        <f>C33-C41</f>
        <v>26668396.719999999</v>
      </c>
      <c r="D43" s="103">
        <f>D33-D41</f>
        <v>-7786866.4399999678</v>
      </c>
    </row>
    <row r="44" spans="2:4" ht="18.75" x14ac:dyDescent="0.3">
      <c r="C44" s="94"/>
      <c r="D44" s="94"/>
    </row>
    <row r="45" spans="2:4" ht="18.75" x14ac:dyDescent="0.3">
      <c r="B45" s="55" t="s">
        <v>34</v>
      </c>
      <c r="C45" s="94"/>
      <c r="D45" s="94"/>
    </row>
    <row r="46" spans="2:4" x14ac:dyDescent="0.3">
      <c r="B46" s="47" t="s">
        <v>35</v>
      </c>
      <c r="C46" s="110">
        <v>31603203.740000002</v>
      </c>
      <c r="D46" s="101">
        <v>23391048.670000002</v>
      </c>
    </row>
    <row r="47" spans="2:4" x14ac:dyDescent="0.3">
      <c r="B47" s="47" t="s">
        <v>32</v>
      </c>
      <c r="C47" s="111">
        <v>1329422</v>
      </c>
      <c r="D47" s="105">
        <v>262000.03</v>
      </c>
    </row>
    <row r="48" spans="2:4" x14ac:dyDescent="0.3">
      <c r="C48" s="102">
        <f>C46-C47</f>
        <v>30273781.740000002</v>
      </c>
      <c r="D48" s="102">
        <f>D46-D47</f>
        <v>23129048.640000001</v>
      </c>
    </row>
    <row r="49" spans="2:4" ht="18.75" x14ac:dyDescent="0.3">
      <c r="C49" s="94"/>
      <c r="D49" s="94"/>
    </row>
    <row r="50" spans="2:4" x14ac:dyDescent="0.3">
      <c r="B50" s="55" t="s">
        <v>36</v>
      </c>
      <c r="C50" s="99">
        <f>C43+C48</f>
        <v>56942178.460000001</v>
      </c>
      <c r="D50" s="99">
        <f>D43+D48</f>
        <v>15342182.200000033</v>
      </c>
    </row>
    <row r="51" spans="2:4" x14ac:dyDescent="0.3">
      <c r="C51" s="57"/>
      <c r="D51" s="57"/>
    </row>
    <row r="52" spans="2:4" x14ac:dyDescent="0.3">
      <c r="D52" s="56"/>
    </row>
    <row r="53" spans="2:4" x14ac:dyDescent="0.3">
      <c r="C53" s="56"/>
      <c r="D53" s="57"/>
    </row>
    <row r="54" spans="2:4" x14ac:dyDescent="0.3">
      <c r="B54" s="58" t="s">
        <v>1</v>
      </c>
      <c r="C54" s="59" t="s">
        <v>37</v>
      </c>
      <c r="D54" s="59"/>
    </row>
    <row r="55" spans="2:4" x14ac:dyDescent="0.3">
      <c r="B55" s="54" t="s">
        <v>2</v>
      </c>
      <c r="C55" s="54" t="s">
        <v>38</v>
      </c>
      <c r="D55" s="54"/>
    </row>
    <row r="56" spans="2:4" x14ac:dyDescent="0.3">
      <c r="B56" s="58"/>
      <c r="D56" s="50">
        <v>3</v>
      </c>
    </row>
    <row r="57" spans="2:4" x14ac:dyDescent="0.3">
      <c r="C57" s="60"/>
      <c r="D57" s="60"/>
    </row>
    <row r="58" spans="2:4" x14ac:dyDescent="0.3">
      <c r="C58" s="60"/>
      <c r="D58" s="60"/>
    </row>
    <row r="59" spans="2:4" x14ac:dyDescent="0.3">
      <c r="C59" s="60"/>
      <c r="D59" s="60"/>
    </row>
    <row r="60" spans="2:4" x14ac:dyDescent="0.3">
      <c r="C60" s="60"/>
      <c r="D60" s="60"/>
    </row>
    <row r="61" spans="2:4" x14ac:dyDescent="0.3">
      <c r="C61" s="60"/>
      <c r="D61" s="60"/>
    </row>
    <row r="62" spans="2:4" x14ac:dyDescent="0.3">
      <c r="C62" s="60"/>
      <c r="D62" s="60"/>
    </row>
    <row r="63" spans="2:4" x14ac:dyDescent="0.3">
      <c r="C63" s="60"/>
      <c r="D63" s="60"/>
    </row>
    <row r="64" spans="2:4" x14ac:dyDescent="0.3">
      <c r="C64" s="60"/>
      <c r="D64" s="60"/>
    </row>
    <row r="65" spans="3:4" x14ac:dyDescent="0.3">
      <c r="C65" s="60"/>
      <c r="D65" s="60"/>
    </row>
    <row r="66" spans="3:4" x14ac:dyDescent="0.3">
      <c r="C66" s="60"/>
      <c r="D66" s="60"/>
    </row>
    <row r="67" spans="3:4" x14ac:dyDescent="0.3">
      <c r="C67" s="60"/>
      <c r="D67" s="60"/>
    </row>
    <row r="68" spans="3:4" x14ac:dyDescent="0.3">
      <c r="C68" s="60"/>
      <c r="D68" s="60"/>
    </row>
    <row r="69" spans="3:4" x14ac:dyDescent="0.3">
      <c r="C69" s="60"/>
      <c r="D69" s="60"/>
    </row>
    <row r="70" spans="3:4" x14ac:dyDescent="0.3">
      <c r="C70" s="60"/>
      <c r="D70" s="60"/>
    </row>
    <row r="71" spans="3:4" x14ac:dyDescent="0.3">
      <c r="C71" s="60"/>
      <c r="D71" s="60"/>
    </row>
  </sheetData>
  <mergeCells count="4">
    <mergeCell ref="B1:D1"/>
    <mergeCell ref="B2:D2"/>
    <mergeCell ref="B3:D3"/>
    <mergeCell ref="B4:D4"/>
  </mergeCells>
  <pageMargins left="0.7" right="0.7" top="0.75" bottom="0.75" header="0.3" footer="0.3"/>
  <pageSetup scale="68" orientation="portrait" r:id="rId1"/>
  <ignoredErrors>
    <ignoredError sqref="C5:D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0" workbookViewId="0">
      <selection activeCell="B16" sqref="B16:C17"/>
    </sheetView>
  </sheetViews>
  <sheetFormatPr baseColWidth="10" defaultColWidth="19.5703125" defaultRowHeight="19.5" x14ac:dyDescent="0.3"/>
  <cols>
    <col min="1" max="1" width="19.5703125" style="2"/>
    <col min="2" max="2" width="80.85546875" style="24" bestFit="1" customWidth="1"/>
    <col min="3" max="3" width="21.140625" style="24" bestFit="1" customWidth="1"/>
    <col min="4" max="4" width="15.5703125" style="24" bestFit="1" customWidth="1"/>
    <col min="5" max="5" width="21.140625" style="24" bestFit="1" customWidth="1"/>
    <col min="6" max="6" width="16.42578125" style="24" bestFit="1" customWidth="1"/>
    <col min="7" max="7" width="32.5703125" style="3" bestFit="1" customWidth="1"/>
    <col min="8" max="8" width="21" style="41" bestFit="1" customWidth="1"/>
    <col min="9" max="9" width="21.140625" style="40" bestFit="1" customWidth="1"/>
    <col min="10" max="11" width="21" style="40" bestFit="1" customWidth="1"/>
    <col min="12" max="12" width="20.42578125" style="3" bestFit="1" customWidth="1"/>
    <col min="13" max="16384" width="19.5703125" style="3"/>
  </cols>
  <sheetData>
    <row r="1" spans="2:12" x14ac:dyDescent="0.3">
      <c r="B1" s="113" t="s">
        <v>3</v>
      </c>
      <c r="C1" s="113"/>
      <c r="D1" s="113"/>
      <c r="E1" s="113"/>
      <c r="F1" s="113"/>
    </row>
    <row r="2" spans="2:12" x14ac:dyDescent="0.3">
      <c r="B2" s="113" t="s">
        <v>177</v>
      </c>
      <c r="C2" s="113"/>
      <c r="D2" s="113"/>
      <c r="E2" s="113"/>
      <c r="F2" s="113"/>
    </row>
    <row r="3" spans="2:12" x14ac:dyDescent="0.3">
      <c r="B3" s="113" t="str">
        <f>FECHA!B8</f>
        <v>Al 31 DE ENERO 2023</v>
      </c>
      <c r="C3" s="113"/>
      <c r="D3" s="113"/>
      <c r="E3" s="113"/>
      <c r="F3" s="113"/>
    </row>
    <row r="4" spans="2:12" x14ac:dyDescent="0.3">
      <c r="B4" s="113" t="s">
        <v>5</v>
      </c>
      <c r="C4" s="113"/>
      <c r="D4" s="113"/>
      <c r="E4" s="113"/>
      <c r="F4" s="113"/>
    </row>
    <row r="5" spans="2:12" x14ac:dyDescent="0.3">
      <c r="B5" s="115" t="s">
        <v>178</v>
      </c>
      <c r="C5" s="114" t="s">
        <v>179</v>
      </c>
      <c r="D5" s="114"/>
      <c r="E5" s="114" t="s">
        <v>180</v>
      </c>
      <c r="F5" s="114"/>
    </row>
    <row r="6" spans="2:12" x14ac:dyDescent="0.3">
      <c r="B6" s="115"/>
      <c r="C6" s="4" t="s">
        <v>181</v>
      </c>
      <c r="D6" s="4" t="s">
        <v>182</v>
      </c>
      <c r="E6" s="4" t="s">
        <v>181</v>
      </c>
      <c r="F6" s="4" t="s">
        <v>182</v>
      </c>
      <c r="H6" s="41" t="s">
        <v>190</v>
      </c>
      <c r="I6" s="40" t="s">
        <v>191</v>
      </c>
      <c r="K6" s="40" t="s">
        <v>192</v>
      </c>
    </row>
    <row r="7" spans="2:12" x14ac:dyDescent="0.3">
      <c r="B7" s="5" t="s">
        <v>40</v>
      </c>
      <c r="C7" s="6">
        <v>200519467.59999999</v>
      </c>
      <c r="D7" s="6"/>
      <c r="E7" s="6">
        <v>401038935</v>
      </c>
      <c r="F7" s="6"/>
      <c r="G7" s="7">
        <v>41</v>
      </c>
      <c r="H7" s="41">
        <f>H8+H14+H16</f>
        <v>200519469</v>
      </c>
      <c r="I7" s="40">
        <f>I8+I14+I16+0.25</f>
        <v>200519468.60000002</v>
      </c>
      <c r="J7" s="40">
        <v>401038936</v>
      </c>
      <c r="K7" s="40">
        <f t="shared" ref="K7:K51" si="0">C7+I7</f>
        <v>401038936.20000005</v>
      </c>
      <c r="L7" s="40">
        <f>J7-K7</f>
        <v>-0.20000004768371582</v>
      </c>
    </row>
    <row r="8" spans="2:12" x14ac:dyDescent="0.3">
      <c r="B8" s="8" t="s">
        <v>41</v>
      </c>
      <c r="C8" s="9">
        <v>189433625</v>
      </c>
      <c r="D8" s="9"/>
      <c r="E8" s="9">
        <v>378867251</v>
      </c>
      <c r="F8" s="9"/>
      <c r="G8" s="7">
        <v>411</v>
      </c>
      <c r="H8" s="41">
        <f>H9+H10+H11+H12+H13</f>
        <v>189433627</v>
      </c>
      <c r="I8" s="40">
        <f>I9+I10+I11+I12+I13-0.25</f>
        <v>189433626.00000003</v>
      </c>
      <c r="J8" s="40">
        <v>378867252</v>
      </c>
      <c r="K8" s="40">
        <f t="shared" si="0"/>
        <v>378867251</v>
      </c>
      <c r="L8" s="40">
        <f t="shared" ref="L8:L51" si="1">J8-K8</f>
        <v>1</v>
      </c>
    </row>
    <row r="9" spans="2:12" x14ac:dyDescent="0.3">
      <c r="B9" s="8" t="s">
        <v>193</v>
      </c>
      <c r="C9" s="10">
        <v>137313712.46000001</v>
      </c>
      <c r="D9" s="10"/>
      <c r="E9" s="10">
        <v>274627426</v>
      </c>
      <c r="F9" s="10"/>
      <c r="G9" s="7">
        <v>411.01</v>
      </c>
      <c r="H9" s="41">
        <v>137313714</v>
      </c>
      <c r="I9" s="40">
        <f>137313712.5+0.46</f>
        <v>137313712.96000001</v>
      </c>
      <c r="J9" s="40">
        <v>274627426.5</v>
      </c>
      <c r="K9" s="40">
        <f t="shared" si="0"/>
        <v>274627425.42000002</v>
      </c>
      <c r="L9" s="40">
        <f t="shared" si="1"/>
        <v>1.0799999833106995</v>
      </c>
    </row>
    <row r="10" spans="2:12" x14ac:dyDescent="0.3">
      <c r="B10" s="8" t="s">
        <v>194</v>
      </c>
      <c r="C10" s="11">
        <v>4991130.33</v>
      </c>
      <c r="D10" s="10"/>
      <c r="E10" s="11">
        <v>9982261</v>
      </c>
      <c r="F10" s="10"/>
      <c r="G10" s="12">
        <v>411.02</v>
      </c>
      <c r="H10" s="41">
        <v>4991131</v>
      </c>
      <c r="I10" s="40">
        <f>4991130.5+0.33</f>
        <v>4991130.83</v>
      </c>
      <c r="J10" s="40">
        <v>9982261.5</v>
      </c>
      <c r="K10" s="40">
        <f t="shared" si="0"/>
        <v>9982261.1600000001</v>
      </c>
      <c r="L10" s="40">
        <f t="shared" si="1"/>
        <v>0.33999999985098839</v>
      </c>
    </row>
    <row r="11" spans="2:12" x14ac:dyDescent="0.3">
      <c r="B11" s="8" t="s">
        <v>195</v>
      </c>
      <c r="C11" s="10">
        <v>860142.44</v>
      </c>
      <c r="D11" s="10"/>
      <c r="E11" s="10">
        <v>1720284</v>
      </c>
      <c r="F11" s="10"/>
      <c r="G11" s="12">
        <v>411.03</v>
      </c>
      <c r="H11" s="41">
        <v>860142</v>
      </c>
      <c r="I11" s="40">
        <f>860142+0.44</f>
        <v>860142.44</v>
      </c>
      <c r="J11" s="40">
        <v>1720284</v>
      </c>
      <c r="K11" s="40">
        <f t="shared" si="0"/>
        <v>1720284.88</v>
      </c>
      <c r="L11" s="40">
        <f t="shared" si="1"/>
        <v>-0.87999999988824129</v>
      </c>
    </row>
    <row r="12" spans="2:12" x14ac:dyDescent="0.3">
      <c r="B12" s="8" t="s">
        <v>196</v>
      </c>
      <c r="C12" s="10">
        <v>46248885.280000001</v>
      </c>
      <c r="D12" s="10"/>
      <c r="E12" s="10">
        <v>92497770</v>
      </c>
      <c r="F12" s="10"/>
      <c r="G12" s="12">
        <v>411.04</v>
      </c>
      <c r="H12" s="41">
        <v>46248885</v>
      </c>
      <c r="I12" s="40">
        <f>46248885+0.28</f>
        <v>46248885.280000001</v>
      </c>
      <c r="J12" s="40">
        <v>92497770</v>
      </c>
      <c r="K12" s="40">
        <f t="shared" si="0"/>
        <v>92497770.560000002</v>
      </c>
      <c r="L12" s="40">
        <f t="shared" si="1"/>
        <v>-0.56000000238418579</v>
      </c>
    </row>
    <row r="13" spans="2:12" x14ac:dyDescent="0.3">
      <c r="B13" s="8" t="s">
        <v>197</v>
      </c>
      <c r="C13" s="10">
        <v>19754.739999999998</v>
      </c>
      <c r="D13" s="10"/>
      <c r="E13" s="10">
        <v>39510</v>
      </c>
      <c r="F13" s="10"/>
      <c r="G13" s="7">
        <v>411.05</v>
      </c>
      <c r="H13" s="41">
        <v>19755</v>
      </c>
      <c r="I13" s="40">
        <f>19755+0.26-0.52</f>
        <v>19754.739999999998</v>
      </c>
      <c r="J13" s="40">
        <v>39510</v>
      </c>
      <c r="K13" s="40">
        <f t="shared" si="0"/>
        <v>39509.479999999996</v>
      </c>
      <c r="L13" s="40">
        <f t="shared" si="1"/>
        <v>0.52000000000407454</v>
      </c>
    </row>
    <row r="14" spans="2:12" x14ac:dyDescent="0.3">
      <c r="B14" s="8" t="s">
        <v>42</v>
      </c>
      <c r="C14" s="9">
        <v>11085842.35</v>
      </c>
      <c r="D14" s="9"/>
      <c r="E14" s="9">
        <v>22171684</v>
      </c>
      <c r="F14" s="9"/>
      <c r="G14" s="7">
        <v>412</v>
      </c>
      <c r="H14" s="41">
        <v>11085842</v>
      </c>
      <c r="I14" s="40">
        <f>11085842+0.35</f>
        <v>11085842.35</v>
      </c>
      <c r="J14" s="40">
        <v>22171684</v>
      </c>
      <c r="K14" s="40">
        <f t="shared" si="0"/>
        <v>22171684.699999999</v>
      </c>
      <c r="L14" s="40">
        <f t="shared" si="1"/>
        <v>-0.69999999925494194</v>
      </c>
    </row>
    <row r="15" spans="2:12" x14ac:dyDescent="0.3">
      <c r="B15" s="8" t="s">
        <v>198</v>
      </c>
      <c r="C15" s="10">
        <v>11085842.35</v>
      </c>
      <c r="D15" s="10"/>
      <c r="E15" s="10">
        <v>22171684</v>
      </c>
      <c r="F15" s="10"/>
      <c r="G15" s="7">
        <v>412</v>
      </c>
      <c r="H15" s="41">
        <v>11085842</v>
      </c>
      <c r="I15" s="40">
        <f>11085842+0.35</f>
        <v>11085842.35</v>
      </c>
      <c r="J15" s="40">
        <v>22171684</v>
      </c>
      <c r="K15" s="40">
        <f t="shared" si="0"/>
        <v>22171684.699999999</v>
      </c>
      <c r="L15" s="40">
        <f t="shared" si="1"/>
        <v>-0.69999999925494194</v>
      </c>
    </row>
    <row r="16" spans="2:12" x14ac:dyDescent="0.3">
      <c r="B16" s="8" t="s">
        <v>43</v>
      </c>
      <c r="C16" s="9">
        <v>11763503.769999996</v>
      </c>
      <c r="D16" s="9"/>
      <c r="E16" s="9">
        <v>0</v>
      </c>
      <c r="F16" s="9"/>
      <c r="G16" s="13" t="s">
        <v>44</v>
      </c>
      <c r="H16" s="41">
        <v>0</v>
      </c>
      <c r="I16" s="40">
        <v>0</v>
      </c>
      <c r="J16" s="40">
        <v>0</v>
      </c>
      <c r="K16" s="40">
        <f t="shared" si="0"/>
        <v>11763503.769999996</v>
      </c>
      <c r="L16" s="40">
        <f t="shared" si="1"/>
        <v>-11763503.769999996</v>
      </c>
    </row>
    <row r="17" spans="2:12" x14ac:dyDescent="0.3">
      <c r="B17" s="8" t="s">
        <v>45</v>
      </c>
      <c r="C17" s="10">
        <v>-11486395.320000008</v>
      </c>
      <c r="D17" s="10"/>
      <c r="E17" s="10">
        <v>0</v>
      </c>
      <c r="F17" s="10"/>
      <c r="G17" s="13" t="s">
        <v>46</v>
      </c>
      <c r="H17" s="41">
        <v>0</v>
      </c>
      <c r="I17" s="40">
        <v>0</v>
      </c>
      <c r="J17" s="40">
        <v>0</v>
      </c>
      <c r="K17" s="40">
        <f t="shared" si="0"/>
        <v>-11486395.320000008</v>
      </c>
      <c r="L17" s="40">
        <f t="shared" si="1"/>
        <v>11486395.320000008</v>
      </c>
    </row>
    <row r="18" spans="2:12" x14ac:dyDescent="0.3">
      <c r="B18" s="5" t="s">
        <v>47</v>
      </c>
      <c r="C18" s="6">
        <v>11879175.960000001</v>
      </c>
      <c r="D18" s="6"/>
      <c r="E18" s="6">
        <v>67744516</v>
      </c>
      <c r="F18" s="6"/>
      <c r="G18" s="7">
        <v>42</v>
      </c>
      <c r="H18" s="41">
        <f>H19+H34</f>
        <v>33874259</v>
      </c>
      <c r="I18" s="40">
        <f>I19+I34+19166843.36</f>
        <v>11763503.77</v>
      </c>
      <c r="J18" s="40">
        <v>67744516</v>
      </c>
      <c r="K18" s="40">
        <f t="shared" si="0"/>
        <v>23642679.73</v>
      </c>
      <c r="L18" s="40">
        <f t="shared" si="1"/>
        <v>44101836.269999996</v>
      </c>
    </row>
    <row r="19" spans="2:12" x14ac:dyDescent="0.3">
      <c r="B19" s="8" t="s">
        <v>48</v>
      </c>
      <c r="C19" s="9">
        <v>35217.199999999997</v>
      </c>
      <c r="D19" s="9"/>
      <c r="E19" s="9">
        <v>59574404</v>
      </c>
      <c r="F19" s="9"/>
      <c r="G19" s="7">
        <v>423</v>
      </c>
      <c r="H19" s="41">
        <f>28553733+1233470</f>
        <v>29787203</v>
      </c>
      <c r="I19" s="40">
        <f>I20+I28-20399529.89</f>
        <v>-11486395.32</v>
      </c>
      <c r="J19" s="40">
        <v>59574404</v>
      </c>
      <c r="K19" s="40">
        <f t="shared" si="0"/>
        <v>-11451178.120000001</v>
      </c>
      <c r="L19" s="40">
        <f t="shared" si="1"/>
        <v>71025582.120000005</v>
      </c>
    </row>
    <row r="20" spans="2:12" x14ac:dyDescent="0.3">
      <c r="B20" s="8" t="s">
        <v>199</v>
      </c>
      <c r="C20" s="10">
        <v>92964.2</v>
      </c>
      <c r="D20" s="10"/>
      <c r="E20" s="10">
        <v>57107466</v>
      </c>
      <c r="F20" s="10"/>
      <c r="G20" s="7">
        <v>423.06</v>
      </c>
      <c r="H20" s="41">
        <v>28553733</v>
      </c>
      <c r="I20" s="40">
        <f>28553733-16674557.04</f>
        <v>11879175.960000001</v>
      </c>
      <c r="J20" s="40">
        <v>57107466</v>
      </c>
      <c r="K20" s="40">
        <f t="shared" si="0"/>
        <v>11972140.16</v>
      </c>
      <c r="L20" s="40">
        <f t="shared" si="1"/>
        <v>45135325.840000004</v>
      </c>
    </row>
    <row r="21" spans="2:12" x14ac:dyDescent="0.3">
      <c r="B21" s="8" t="s">
        <v>200</v>
      </c>
      <c r="C21" s="10">
        <v>2939909.5</v>
      </c>
      <c r="D21" s="10"/>
      <c r="E21" s="10">
        <v>70434</v>
      </c>
      <c r="F21" s="10"/>
      <c r="G21" s="7" t="s">
        <v>201</v>
      </c>
      <c r="H21" s="41">
        <v>35217</v>
      </c>
      <c r="I21" s="40">
        <f>35217+0.2</f>
        <v>35217.199999999997</v>
      </c>
      <c r="J21" s="40">
        <v>70434</v>
      </c>
      <c r="K21" s="40">
        <f t="shared" si="0"/>
        <v>2975126.7</v>
      </c>
      <c r="L21" s="40">
        <f t="shared" si="1"/>
        <v>-2904692.7</v>
      </c>
    </row>
    <row r="22" spans="2:12" x14ac:dyDescent="0.3">
      <c r="B22" s="8" t="s">
        <v>202</v>
      </c>
      <c r="C22" s="10">
        <v>786604.28</v>
      </c>
      <c r="D22" s="10"/>
      <c r="E22" s="10">
        <v>185928</v>
      </c>
      <c r="F22" s="10"/>
      <c r="G22" s="7" t="s">
        <v>203</v>
      </c>
      <c r="H22" s="41">
        <v>92964</v>
      </c>
      <c r="I22" s="40">
        <f>92964+0.2</f>
        <v>92964.2</v>
      </c>
      <c r="J22" s="40">
        <v>185928</v>
      </c>
      <c r="K22" s="40">
        <f t="shared" si="0"/>
        <v>879568.48</v>
      </c>
      <c r="L22" s="40">
        <f t="shared" si="1"/>
        <v>-693640.48</v>
      </c>
    </row>
    <row r="23" spans="2:12" x14ac:dyDescent="0.3">
      <c r="B23" s="8" t="s">
        <v>204</v>
      </c>
      <c r="C23" s="10">
        <v>100000</v>
      </c>
      <c r="D23" s="10"/>
      <c r="E23" s="10">
        <v>5879819</v>
      </c>
      <c r="F23" s="10"/>
      <c r="G23" s="7" t="s">
        <v>205</v>
      </c>
      <c r="H23" s="41">
        <v>2939910</v>
      </c>
      <c r="I23" s="40">
        <f>2939909+0.5</f>
        <v>2939909.5</v>
      </c>
      <c r="J23" s="40">
        <v>5879819</v>
      </c>
      <c r="K23" s="40">
        <f t="shared" si="0"/>
        <v>3039909.5</v>
      </c>
      <c r="L23" s="40">
        <f t="shared" si="1"/>
        <v>2839909.5</v>
      </c>
    </row>
    <row r="24" spans="2:12" x14ac:dyDescent="0.3">
      <c r="B24" s="8" t="s">
        <v>206</v>
      </c>
      <c r="C24" s="10">
        <v>4219165.54</v>
      </c>
      <c r="D24" s="10"/>
      <c r="E24" s="10">
        <v>1573208</v>
      </c>
      <c r="F24" s="10"/>
      <c r="G24" s="7" t="s">
        <v>207</v>
      </c>
      <c r="H24" s="41">
        <v>786604</v>
      </c>
      <c r="I24" s="40">
        <f>786604+0.28</f>
        <v>786604.28</v>
      </c>
      <c r="J24" s="40">
        <v>1573208</v>
      </c>
      <c r="K24" s="40">
        <f t="shared" si="0"/>
        <v>5005769.82</v>
      </c>
      <c r="L24" s="40">
        <f t="shared" si="1"/>
        <v>-3432561.8200000003</v>
      </c>
    </row>
    <row r="25" spans="2:12" x14ac:dyDescent="0.3">
      <c r="B25" s="8" t="s">
        <v>208</v>
      </c>
      <c r="C25" s="10">
        <v>19166842.640000001</v>
      </c>
      <c r="D25" s="10"/>
      <c r="E25" s="10">
        <v>200000</v>
      </c>
      <c r="F25" s="10"/>
      <c r="G25" s="7" t="s">
        <v>209</v>
      </c>
      <c r="H25" s="41">
        <v>100000</v>
      </c>
      <c r="I25" s="40">
        <f>100000</f>
        <v>100000</v>
      </c>
      <c r="J25" s="40">
        <v>200000</v>
      </c>
      <c r="K25" s="40">
        <f t="shared" si="0"/>
        <v>19266842.640000001</v>
      </c>
      <c r="L25" s="40">
        <f t="shared" si="1"/>
        <v>-19066842.640000001</v>
      </c>
    </row>
    <row r="26" spans="2:12" x14ac:dyDescent="0.3">
      <c r="B26" s="8" t="s">
        <v>49</v>
      </c>
      <c r="C26" s="10">
        <v>-2966041.3899999997</v>
      </c>
      <c r="D26" s="10"/>
      <c r="E26" s="10">
        <v>8438331</v>
      </c>
      <c r="F26" s="10"/>
      <c r="G26" s="7" t="s">
        <v>210</v>
      </c>
      <c r="H26" s="41">
        <v>4219165</v>
      </c>
      <c r="I26" s="40">
        <f>4219166-0.46</f>
        <v>4219165.54</v>
      </c>
      <c r="J26" s="40">
        <v>8438331</v>
      </c>
      <c r="K26" s="40">
        <f t="shared" si="0"/>
        <v>1253124.1500000004</v>
      </c>
      <c r="L26" s="40">
        <f t="shared" si="1"/>
        <v>7185206.8499999996</v>
      </c>
    </row>
    <row r="27" spans="2:12" x14ac:dyDescent="0.3">
      <c r="B27" s="8" t="s">
        <v>211</v>
      </c>
      <c r="C27" s="10">
        <v>1067121.25</v>
      </c>
      <c r="D27" s="10"/>
      <c r="E27" s="10">
        <v>38333686</v>
      </c>
      <c r="F27" s="10"/>
      <c r="G27" s="7" t="s">
        <v>212</v>
      </c>
      <c r="H27" s="41">
        <v>19166843</v>
      </c>
      <c r="I27" s="40">
        <f>19166843-0.36</f>
        <v>19166842.640000001</v>
      </c>
      <c r="J27" s="40">
        <v>38333686</v>
      </c>
      <c r="K27" s="40">
        <f t="shared" si="0"/>
        <v>20233963.890000001</v>
      </c>
      <c r="L27" s="40">
        <f t="shared" si="1"/>
        <v>18099722.109999999</v>
      </c>
    </row>
    <row r="28" spans="2:12" x14ac:dyDescent="0.3">
      <c r="B28" s="8" t="s">
        <v>51</v>
      </c>
      <c r="C28" s="9">
        <v>25970.78</v>
      </c>
      <c r="D28" s="9"/>
      <c r="E28" s="9">
        <v>2466938</v>
      </c>
      <c r="F28" s="9"/>
      <c r="G28" s="7">
        <v>423.99</v>
      </c>
      <c r="H28" s="41">
        <v>1233470</v>
      </c>
      <c r="I28" s="40">
        <f>I29+I30+I31+I32+I33-2986478.93</f>
        <v>-2966041.39</v>
      </c>
      <c r="J28" s="40">
        <v>2466938</v>
      </c>
      <c r="K28" s="40">
        <f t="shared" si="0"/>
        <v>-2940070.6100000003</v>
      </c>
      <c r="L28" s="40">
        <f t="shared" si="1"/>
        <v>5407008.6100000003</v>
      </c>
    </row>
    <row r="29" spans="2:12" x14ac:dyDescent="0.3">
      <c r="B29" s="8" t="s">
        <v>52</v>
      </c>
      <c r="C29" s="10">
        <v>139593.44</v>
      </c>
      <c r="D29" s="10"/>
      <c r="E29" s="10">
        <v>2134242</v>
      </c>
      <c r="F29" s="10"/>
      <c r="G29" s="7" t="s">
        <v>213</v>
      </c>
      <c r="H29" s="41">
        <v>1067121</v>
      </c>
      <c r="I29" s="40">
        <f>1067121+0.25</f>
        <v>1067121.25</v>
      </c>
      <c r="J29" s="40">
        <v>2134242</v>
      </c>
      <c r="K29" s="40">
        <f t="shared" si="0"/>
        <v>1206714.69</v>
      </c>
      <c r="L29" s="40">
        <f t="shared" si="1"/>
        <v>927527.31</v>
      </c>
    </row>
    <row r="30" spans="2:12" x14ac:dyDescent="0.3">
      <c r="B30" s="8" t="s">
        <v>53</v>
      </c>
      <c r="C30" s="10">
        <v>782.72</v>
      </c>
      <c r="D30" s="10"/>
      <c r="E30" s="10">
        <v>51943</v>
      </c>
      <c r="F30" s="10"/>
      <c r="G30" s="7" t="s">
        <v>214</v>
      </c>
      <c r="H30" s="41">
        <v>25972</v>
      </c>
      <c r="I30" s="40">
        <f>25971-0.22</f>
        <v>25970.78</v>
      </c>
      <c r="J30" s="40">
        <v>51943</v>
      </c>
      <c r="K30" s="40">
        <f t="shared" si="0"/>
        <v>26753.5</v>
      </c>
      <c r="L30" s="40">
        <f t="shared" si="1"/>
        <v>25189.5</v>
      </c>
    </row>
    <row r="31" spans="2:12" x14ac:dyDescent="0.3">
      <c r="B31" s="8" t="s">
        <v>54</v>
      </c>
      <c r="C31" s="10">
        <v>-1213030.6500000001</v>
      </c>
      <c r="D31" s="10"/>
      <c r="E31" s="10">
        <v>279187</v>
      </c>
      <c r="F31" s="10"/>
      <c r="G31" s="7" t="s">
        <v>215</v>
      </c>
      <c r="H31" s="41">
        <v>139594</v>
      </c>
      <c r="I31" s="40">
        <f>139593+0.44</f>
        <v>139593.44</v>
      </c>
      <c r="J31" s="40">
        <v>279187</v>
      </c>
      <c r="K31" s="40">
        <f t="shared" si="0"/>
        <v>-1073437.2100000002</v>
      </c>
      <c r="L31" s="40">
        <f t="shared" si="1"/>
        <v>1352624.2100000002</v>
      </c>
    </row>
    <row r="32" spans="2:12" x14ac:dyDescent="0.3">
      <c r="B32" s="8" t="s">
        <v>55</v>
      </c>
      <c r="C32" s="10">
        <v>4083055.73</v>
      </c>
      <c r="D32" s="10"/>
      <c r="E32" s="10">
        <v>1566</v>
      </c>
      <c r="F32" s="10"/>
      <c r="G32" s="7" t="s">
        <v>56</v>
      </c>
      <c r="H32" s="41">
        <v>783</v>
      </c>
      <c r="I32" s="40">
        <f>783-0.28</f>
        <v>782.72</v>
      </c>
      <c r="J32" s="40">
        <v>1566</v>
      </c>
      <c r="K32" s="40">
        <f t="shared" si="0"/>
        <v>4083838.45</v>
      </c>
      <c r="L32" s="40">
        <f t="shared" si="1"/>
        <v>-4082272.45</v>
      </c>
    </row>
    <row r="33" spans="2:12" x14ac:dyDescent="0.3">
      <c r="B33" s="8" t="s">
        <v>50</v>
      </c>
      <c r="C33" s="10">
        <v>4083055.73</v>
      </c>
      <c r="D33" s="10"/>
      <c r="E33" s="10">
        <v>0</v>
      </c>
      <c r="F33" s="10"/>
      <c r="G33" s="7" t="s">
        <v>216</v>
      </c>
      <c r="H33" s="41">
        <v>0</v>
      </c>
      <c r="I33" s="40">
        <v>-1213030.6499999999</v>
      </c>
      <c r="J33" s="40">
        <v>0</v>
      </c>
      <c r="K33" s="40">
        <f t="shared" si="0"/>
        <v>2870025.08</v>
      </c>
      <c r="L33" s="40">
        <f t="shared" si="1"/>
        <v>-2870025.08</v>
      </c>
    </row>
    <row r="34" spans="2:12" x14ac:dyDescent="0.3">
      <c r="B34" s="8" t="s">
        <v>57</v>
      </c>
      <c r="C34" s="9">
        <v>20884697.399999999</v>
      </c>
      <c r="D34" s="9"/>
      <c r="E34" s="9">
        <v>8170112</v>
      </c>
      <c r="F34" s="9"/>
      <c r="G34" s="7">
        <v>429</v>
      </c>
      <c r="H34" s="41">
        <v>4087056</v>
      </c>
      <c r="I34" s="40">
        <f>4083056-0.27</f>
        <v>4083055.73</v>
      </c>
      <c r="J34" s="40">
        <v>8170112</v>
      </c>
      <c r="K34" s="40">
        <f t="shared" si="0"/>
        <v>24967753.129999999</v>
      </c>
      <c r="L34" s="40">
        <f t="shared" si="1"/>
        <v>-16797641.129999999</v>
      </c>
    </row>
    <row r="35" spans="2:12" x14ac:dyDescent="0.3">
      <c r="B35" s="8" t="s">
        <v>58</v>
      </c>
      <c r="C35" s="10">
        <v>1936820.94</v>
      </c>
      <c r="D35" s="10"/>
      <c r="E35" s="10">
        <v>8170112</v>
      </c>
      <c r="F35" s="10"/>
      <c r="G35" s="7">
        <v>429.99</v>
      </c>
      <c r="H35" s="41">
        <v>4087056</v>
      </c>
      <c r="I35" s="40">
        <f>4083056-0.27</f>
        <v>4083055.73</v>
      </c>
      <c r="J35" s="40">
        <v>8170112</v>
      </c>
      <c r="K35" s="40">
        <f t="shared" si="0"/>
        <v>6019876.6699999999</v>
      </c>
      <c r="L35" s="40">
        <f t="shared" si="1"/>
        <v>2150235.33</v>
      </c>
    </row>
    <row r="36" spans="2:12" x14ac:dyDescent="0.3">
      <c r="B36" s="5" t="s">
        <v>59</v>
      </c>
      <c r="C36" s="6">
        <v>1936820.94</v>
      </c>
      <c r="D36" s="6"/>
      <c r="E36" s="6">
        <v>42690236</v>
      </c>
      <c r="F36" s="6"/>
      <c r="G36" s="7">
        <v>43</v>
      </c>
      <c r="H36" s="41">
        <f>H37+H39+H44</f>
        <v>21555927</v>
      </c>
      <c r="I36" s="40">
        <f>I37+I39+I44</f>
        <v>20884697.399999999</v>
      </c>
      <c r="J36" s="40">
        <v>42690236</v>
      </c>
      <c r="K36" s="40">
        <f t="shared" si="0"/>
        <v>22821518.34</v>
      </c>
      <c r="L36" s="40">
        <f t="shared" si="1"/>
        <v>19868717.66</v>
      </c>
    </row>
    <row r="37" spans="2:12" x14ac:dyDescent="0.3">
      <c r="B37" s="8" t="s">
        <v>60</v>
      </c>
      <c r="C37" s="9">
        <v>2802110.8</v>
      </c>
      <c r="D37" s="9"/>
      <c r="E37" s="9">
        <v>3879288</v>
      </c>
      <c r="F37" s="9"/>
      <c r="G37" s="7">
        <v>431</v>
      </c>
      <c r="H37" s="40">
        <v>1942467</v>
      </c>
      <c r="I37" s="40">
        <f>I38</f>
        <v>1936820.94</v>
      </c>
      <c r="J37" s="40">
        <v>3879288</v>
      </c>
      <c r="K37" s="40">
        <f t="shared" si="0"/>
        <v>4738931.74</v>
      </c>
      <c r="L37" s="40">
        <f t="shared" si="1"/>
        <v>-859643.74000000022</v>
      </c>
    </row>
    <row r="38" spans="2:12" x14ac:dyDescent="0.3">
      <c r="B38" s="8" t="s">
        <v>61</v>
      </c>
      <c r="C38" s="10">
        <v>402651.2</v>
      </c>
      <c r="D38" s="10"/>
      <c r="E38" s="10">
        <v>3879288</v>
      </c>
      <c r="F38" s="10"/>
      <c r="G38" s="7">
        <v>431.01</v>
      </c>
      <c r="H38" s="41">
        <v>1942467</v>
      </c>
      <c r="I38" s="40">
        <f>1936821-0.06</f>
        <v>1936820.94</v>
      </c>
      <c r="J38" s="40">
        <v>3879288</v>
      </c>
      <c r="K38" s="40">
        <f t="shared" si="0"/>
        <v>2339472.14</v>
      </c>
      <c r="L38" s="40">
        <f t="shared" si="1"/>
        <v>1539815.8599999999</v>
      </c>
    </row>
    <row r="39" spans="2:12" x14ac:dyDescent="0.3">
      <c r="B39" s="8" t="s">
        <v>62</v>
      </c>
      <c r="C39" s="9">
        <v>2399459.6</v>
      </c>
      <c r="D39" s="9"/>
      <c r="E39" s="9">
        <v>6020639</v>
      </c>
      <c r="F39" s="9"/>
      <c r="G39" s="7">
        <v>434</v>
      </c>
      <c r="H39" s="41">
        <v>3218528</v>
      </c>
      <c r="I39" s="40">
        <f>I40+I41</f>
        <v>2802110.8000000003</v>
      </c>
      <c r="J39" s="40">
        <v>6020639</v>
      </c>
      <c r="K39" s="40">
        <f t="shared" si="0"/>
        <v>5201570.4000000004</v>
      </c>
      <c r="L39" s="40">
        <f t="shared" si="1"/>
        <v>819068.59999999963</v>
      </c>
    </row>
    <row r="40" spans="2:12" x14ac:dyDescent="0.3">
      <c r="B40" s="8" t="s">
        <v>217</v>
      </c>
      <c r="C40" s="10">
        <v>1962559.6</v>
      </c>
      <c r="D40" s="10"/>
      <c r="E40" s="10">
        <v>827366</v>
      </c>
      <c r="F40" s="10"/>
      <c r="G40" s="7" t="s">
        <v>218</v>
      </c>
      <c r="H40" s="41">
        <v>424715</v>
      </c>
      <c r="I40" s="40">
        <f>402651+0.2</f>
        <v>402651.2</v>
      </c>
      <c r="J40" s="40">
        <v>827366</v>
      </c>
      <c r="K40" s="40">
        <f t="shared" si="0"/>
        <v>2365210.8000000003</v>
      </c>
      <c r="L40" s="40">
        <f t="shared" si="1"/>
        <v>-1537844.8000000003</v>
      </c>
    </row>
    <row r="41" spans="2:12" x14ac:dyDescent="0.3">
      <c r="B41" s="8" t="s">
        <v>219</v>
      </c>
      <c r="C41" s="11">
        <v>436900</v>
      </c>
      <c r="D41" s="10"/>
      <c r="E41" s="11">
        <v>5193273</v>
      </c>
      <c r="F41" s="10"/>
      <c r="G41" s="7">
        <v>434.02</v>
      </c>
      <c r="H41" s="41">
        <v>2793813</v>
      </c>
      <c r="I41" s="40">
        <f>2399460-0.4</f>
        <v>2399459.6</v>
      </c>
      <c r="J41" s="40">
        <v>5193273</v>
      </c>
      <c r="K41" s="40">
        <f t="shared" si="0"/>
        <v>2836359.6</v>
      </c>
      <c r="L41" s="40">
        <f t="shared" si="1"/>
        <v>2356913.4</v>
      </c>
    </row>
    <row r="42" spans="2:12" x14ac:dyDescent="0.3">
      <c r="B42" s="8" t="s">
        <v>220</v>
      </c>
      <c r="C42" s="11">
        <v>16145765.66</v>
      </c>
      <c r="D42" s="10"/>
      <c r="E42" s="11">
        <v>4319473</v>
      </c>
      <c r="F42" s="10"/>
      <c r="G42" s="7" t="s">
        <v>221</v>
      </c>
      <c r="H42" s="41">
        <v>2356913</v>
      </c>
      <c r="I42" s="40">
        <f>1962560-0.4</f>
        <v>1962559.6</v>
      </c>
      <c r="J42" s="40">
        <v>4319473</v>
      </c>
      <c r="K42" s="40">
        <f t="shared" si="0"/>
        <v>18108325.260000002</v>
      </c>
      <c r="L42" s="40">
        <f t="shared" si="1"/>
        <v>-13788852.260000002</v>
      </c>
    </row>
    <row r="43" spans="2:12" x14ac:dyDescent="0.3">
      <c r="B43" s="8" t="s">
        <v>222</v>
      </c>
      <c r="C43" s="11">
        <v>679052.34</v>
      </c>
      <c r="D43" s="10"/>
      <c r="E43" s="11">
        <v>873800</v>
      </c>
      <c r="F43" s="10"/>
      <c r="G43" s="7" t="s">
        <v>223</v>
      </c>
      <c r="H43" s="41">
        <v>436900</v>
      </c>
      <c r="I43" s="40">
        <v>436900</v>
      </c>
      <c r="J43" s="40">
        <v>873800</v>
      </c>
      <c r="K43" s="40">
        <f t="shared" si="0"/>
        <v>1115952.3399999999</v>
      </c>
      <c r="L43" s="40">
        <f t="shared" si="1"/>
        <v>-242152.33999999985</v>
      </c>
    </row>
    <row r="44" spans="2:12" x14ac:dyDescent="0.3">
      <c r="B44" s="8" t="s">
        <v>63</v>
      </c>
      <c r="C44" s="9">
        <v>15375663.310000001</v>
      </c>
      <c r="D44" s="9"/>
      <c r="E44" s="9">
        <v>32790309</v>
      </c>
      <c r="F44" s="9"/>
      <c r="G44" s="7">
        <v>439</v>
      </c>
      <c r="H44" s="41">
        <v>16394932</v>
      </c>
      <c r="I44" s="40">
        <f>I45+I46+I47-355803.66</f>
        <v>16145765.66</v>
      </c>
      <c r="J44" s="40">
        <v>32790309</v>
      </c>
      <c r="K44" s="40">
        <f t="shared" si="0"/>
        <v>31521428.969999999</v>
      </c>
      <c r="L44" s="40">
        <f t="shared" si="1"/>
        <v>1268880.0300000012</v>
      </c>
    </row>
    <row r="45" spans="2:12" x14ac:dyDescent="0.3">
      <c r="B45" s="8" t="s">
        <v>64</v>
      </c>
      <c r="C45" s="10">
        <v>446853.67</v>
      </c>
      <c r="D45" s="10"/>
      <c r="E45" s="10">
        <v>1358104</v>
      </c>
      <c r="F45" s="10"/>
      <c r="G45" s="7">
        <v>439.01</v>
      </c>
      <c r="H45" s="41">
        <v>679052</v>
      </c>
      <c r="I45" s="40">
        <f>679052+0.34</f>
        <v>679052.34</v>
      </c>
      <c r="J45" s="40">
        <v>1358104</v>
      </c>
      <c r="K45" s="40">
        <f t="shared" si="0"/>
        <v>1125906.01</v>
      </c>
      <c r="L45" s="40">
        <f t="shared" si="1"/>
        <v>232197.99</v>
      </c>
    </row>
    <row r="46" spans="2:12" x14ac:dyDescent="0.3">
      <c r="B46" s="8" t="s">
        <v>65</v>
      </c>
      <c r="C46" s="10">
        <v>362303</v>
      </c>
      <c r="D46" s="10"/>
      <c r="E46" s="10">
        <v>30751326</v>
      </c>
      <c r="F46" s="10"/>
      <c r="G46" s="7">
        <v>439.03</v>
      </c>
      <c r="H46" s="42">
        <v>15375663</v>
      </c>
      <c r="I46" s="40">
        <f>15375663+0.31</f>
        <v>15375663.310000001</v>
      </c>
      <c r="J46" s="40">
        <v>30751326</v>
      </c>
      <c r="K46" s="40">
        <f t="shared" si="0"/>
        <v>15737966.310000001</v>
      </c>
      <c r="L46" s="40">
        <f t="shared" si="1"/>
        <v>15013359.689999999</v>
      </c>
    </row>
    <row r="47" spans="2:12" x14ac:dyDescent="0.3">
      <c r="B47" s="8" t="s">
        <v>66</v>
      </c>
      <c r="C47" s="10">
        <v>250000</v>
      </c>
      <c r="D47" s="10"/>
      <c r="E47" s="10">
        <v>680879</v>
      </c>
      <c r="F47" s="10"/>
      <c r="G47" s="7">
        <v>439.99</v>
      </c>
      <c r="H47" s="41">
        <v>340217</v>
      </c>
      <c r="I47" s="40">
        <f>340662+106191.67</f>
        <v>446853.67</v>
      </c>
      <c r="J47" s="40">
        <v>680879</v>
      </c>
      <c r="K47" s="40">
        <f t="shared" si="0"/>
        <v>696853.66999999993</v>
      </c>
      <c r="L47" s="40">
        <f t="shared" si="1"/>
        <v>-15974.669999999925</v>
      </c>
    </row>
    <row r="48" spans="2:12" x14ac:dyDescent="0.3">
      <c r="B48" s="8" t="s">
        <v>224</v>
      </c>
      <c r="C48" s="10">
        <v>250000</v>
      </c>
      <c r="D48" s="10"/>
      <c r="E48" s="10">
        <v>468495</v>
      </c>
      <c r="F48" s="10"/>
      <c r="G48" s="7" t="s">
        <v>225</v>
      </c>
      <c r="H48" s="41">
        <v>234025</v>
      </c>
      <c r="I48" s="40">
        <f>234470+127833</f>
        <v>362303</v>
      </c>
      <c r="J48" s="40">
        <v>468495</v>
      </c>
      <c r="K48" s="40">
        <f t="shared" si="0"/>
        <v>612303</v>
      </c>
      <c r="L48" s="40">
        <f t="shared" si="1"/>
        <v>-143808</v>
      </c>
    </row>
    <row r="49" spans="2:12" x14ac:dyDescent="0.3">
      <c r="B49" s="5" t="s">
        <v>67</v>
      </c>
      <c r="C49" s="6">
        <v>233417668.76999998</v>
      </c>
      <c r="D49" s="6"/>
      <c r="E49" s="6">
        <v>500000</v>
      </c>
      <c r="F49" s="6"/>
      <c r="G49" s="7">
        <v>44</v>
      </c>
      <c r="H49" s="41">
        <v>250000</v>
      </c>
      <c r="I49" s="40">
        <v>250000</v>
      </c>
      <c r="J49" s="40">
        <v>500000</v>
      </c>
      <c r="K49" s="40">
        <f t="shared" si="0"/>
        <v>233667668.76999998</v>
      </c>
      <c r="L49" s="40">
        <f t="shared" si="1"/>
        <v>-233167668.76999998</v>
      </c>
    </row>
    <row r="50" spans="2:12" x14ac:dyDescent="0.3">
      <c r="B50" s="8" t="s">
        <v>183</v>
      </c>
      <c r="C50" s="10">
        <v>250000</v>
      </c>
      <c r="D50" s="10"/>
      <c r="E50" s="10">
        <v>500000</v>
      </c>
      <c r="F50" s="10"/>
      <c r="G50" s="7">
        <v>441</v>
      </c>
      <c r="H50" s="41">
        <v>250000</v>
      </c>
      <c r="I50" s="40">
        <v>250000</v>
      </c>
      <c r="J50" s="40">
        <v>500000</v>
      </c>
      <c r="K50" s="40">
        <f t="shared" si="0"/>
        <v>500000</v>
      </c>
      <c r="L50" s="40">
        <f t="shared" si="1"/>
        <v>0</v>
      </c>
    </row>
    <row r="51" spans="2:12" x14ac:dyDescent="0.3">
      <c r="B51" s="5" t="s">
        <v>184</v>
      </c>
      <c r="C51" s="6">
        <v>278556018.23000002</v>
      </c>
      <c r="D51" s="14"/>
      <c r="E51" s="6">
        <v>511973687</v>
      </c>
      <c r="F51" s="14"/>
      <c r="G51" s="7">
        <v>4</v>
      </c>
      <c r="H51" s="41">
        <f>H7+H18+H36+H49</f>
        <v>256199655</v>
      </c>
      <c r="I51" s="40">
        <f>I7+I18+I36+I49</f>
        <v>233417669.77000004</v>
      </c>
      <c r="J51" s="40">
        <v>511973688</v>
      </c>
      <c r="K51" s="40">
        <f t="shared" si="0"/>
        <v>511973688.00000006</v>
      </c>
      <c r="L51" s="40">
        <f t="shared" si="1"/>
        <v>0</v>
      </c>
    </row>
    <row r="52" spans="2:12" x14ac:dyDescent="0.3">
      <c r="B52" s="5"/>
      <c r="C52" s="6"/>
      <c r="D52" s="14"/>
      <c r="E52" s="6"/>
      <c r="F52" s="14"/>
      <c r="G52" s="7"/>
    </row>
    <row r="53" spans="2:12" x14ac:dyDescent="0.3">
      <c r="B53" s="5"/>
      <c r="C53" s="6"/>
      <c r="D53" s="14"/>
      <c r="E53" s="6"/>
      <c r="F53" s="14"/>
      <c r="G53" s="7"/>
    </row>
    <row r="54" spans="2:12" x14ac:dyDescent="0.3">
      <c r="B54" s="5"/>
      <c r="C54" s="6"/>
      <c r="D54" s="14"/>
      <c r="E54" s="6"/>
      <c r="F54" s="16">
        <v>16</v>
      </c>
      <c r="G54" s="7"/>
    </row>
    <row r="55" spans="2:12" x14ac:dyDescent="0.3">
      <c r="B55" s="5"/>
      <c r="C55" s="6"/>
      <c r="D55" s="14"/>
      <c r="E55" s="6"/>
      <c r="F55" s="14"/>
      <c r="G55" s="7"/>
    </row>
    <row r="56" spans="2:12" x14ac:dyDescent="0.3">
      <c r="B56" s="5"/>
      <c r="C56" s="6"/>
      <c r="D56" s="14"/>
      <c r="E56" s="6"/>
      <c r="F56" s="14"/>
      <c r="G56" s="7"/>
    </row>
    <row r="57" spans="2:12" x14ac:dyDescent="0.3">
      <c r="B57" s="113" t="s">
        <v>3</v>
      </c>
      <c r="C57" s="113"/>
      <c r="D57" s="113"/>
      <c r="E57" s="113"/>
      <c r="F57" s="113"/>
    </row>
    <row r="58" spans="2:12" x14ac:dyDescent="0.3">
      <c r="B58" s="113" t="s">
        <v>177</v>
      </c>
      <c r="C58" s="113"/>
      <c r="D58" s="113"/>
      <c r="E58" s="113"/>
      <c r="F58" s="113"/>
    </row>
    <row r="59" spans="2:12" x14ac:dyDescent="0.3">
      <c r="B59" s="113" t="str">
        <f>B3</f>
        <v>Al 31 DE ENERO 2023</v>
      </c>
      <c r="C59" s="113"/>
      <c r="D59" s="113"/>
      <c r="E59" s="113"/>
      <c r="F59" s="113"/>
    </row>
    <row r="60" spans="2:12" x14ac:dyDescent="0.3">
      <c r="B60" s="113" t="s">
        <v>5</v>
      </c>
      <c r="C60" s="113"/>
      <c r="D60" s="113"/>
      <c r="E60" s="113"/>
      <c r="F60" s="113"/>
    </row>
    <row r="61" spans="2:12" x14ac:dyDescent="0.3">
      <c r="B61" s="18"/>
      <c r="C61" s="114" t="s">
        <v>179</v>
      </c>
      <c r="D61" s="114"/>
      <c r="E61" s="114" t="s">
        <v>180</v>
      </c>
      <c r="F61" s="114"/>
    </row>
    <row r="62" spans="2:12" x14ac:dyDescent="0.3">
      <c r="B62" s="19" t="s">
        <v>68</v>
      </c>
      <c r="C62" s="4" t="s">
        <v>181</v>
      </c>
      <c r="D62" s="4" t="s">
        <v>182</v>
      </c>
      <c r="E62" s="4" t="s">
        <v>181</v>
      </c>
      <c r="F62" s="4" t="s">
        <v>182</v>
      </c>
      <c r="H62" s="44" t="s">
        <v>190</v>
      </c>
      <c r="I62" s="44" t="s">
        <v>191</v>
      </c>
    </row>
    <row r="63" spans="2:12" x14ac:dyDescent="0.3">
      <c r="B63" s="5" t="s">
        <v>13</v>
      </c>
      <c r="C63" s="6">
        <v>37968822.060000002</v>
      </c>
      <c r="D63" s="6"/>
      <c r="E63" s="6">
        <v>33050308.940000001</v>
      </c>
      <c r="F63" s="6"/>
      <c r="G63" s="7">
        <v>51</v>
      </c>
      <c r="H63" s="41">
        <v>35436873</v>
      </c>
      <c r="I63" s="40">
        <v>35582258</v>
      </c>
    </row>
    <row r="64" spans="2:12" x14ac:dyDescent="0.3">
      <c r="B64" s="8" t="s">
        <v>69</v>
      </c>
      <c r="C64" s="9">
        <v>9696376.6899999995</v>
      </c>
      <c r="D64" s="9"/>
      <c r="E64" s="9">
        <v>4777744.3100000005</v>
      </c>
      <c r="F64" s="9"/>
      <c r="G64" s="7">
        <v>511</v>
      </c>
      <c r="H64" s="41">
        <v>7164308</v>
      </c>
      <c r="I64" s="40">
        <v>7309813</v>
      </c>
    </row>
    <row r="65" spans="2:9" x14ac:dyDescent="0.3">
      <c r="B65" s="8" t="s">
        <v>226</v>
      </c>
      <c r="C65" s="10">
        <v>9696377.3300000001</v>
      </c>
      <c r="D65" s="10"/>
      <c r="E65" s="10">
        <v>4769797.67</v>
      </c>
      <c r="F65" s="10"/>
      <c r="G65" s="7">
        <v>511.02</v>
      </c>
      <c r="H65" s="44">
        <v>7160335</v>
      </c>
      <c r="I65" s="40">
        <v>7305840</v>
      </c>
    </row>
    <row r="66" spans="2:9" x14ac:dyDescent="0.3">
      <c r="B66" s="8" t="s">
        <v>227</v>
      </c>
      <c r="C66" s="10">
        <v>-0.64000000000032742</v>
      </c>
      <c r="D66" s="10"/>
      <c r="E66" s="10">
        <v>7946.64</v>
      </c>
      <c r="F66" s="10"/>
      <c r="G66" s="7">
        <v>511.03</v>
      </c>
      <c r="H66" s="44">
        <v>3973</v>
      </c>
      <c r="I66" s="40">
        <v>3973</v>
      </c>
    </row>
    <row r="67" spans="2:9" x14ac:dyDescent="0.3">
      <c r="B67" s="8" t="s">
        <v>70</v>
      </c>
      <c r="C67" s="9">
        <v>14555035.560000001</v>
      </c>
      <c r="D67" s="9"/>
      <c r="E67" s="9">
        <v>14555156.439999999</v>
      </c>
      <c r="F67" s="9"/>
      <c r="G67" s="7">
        <v>512</v>
      </c>
      <c r="H67" s="45">
        <v>14555156</v>
      </c>
      <c r="I67" s="40">
        <v>14555036</v>
      </c>
    </row>
    <row r="68" spans="2:9" x14ac:dyDescent="0.3">
      <c r="B68" s="8" t="s">
        <v>228</v>
      </c>
      <c r="C68" s="10">
        <v>14555035.560000001</v>
      </c>
      <c r="D68" s="10"/>
      <c r="E68" s="10">
        <v>14555156.439999999</v>
      </c>
      <c r="F68" s="10"/>
      <c r="G68" s="7" t="s">
        <v>229</v>
      </c>
      <c r="H68" s="41">
        <v>14555156</v>
      </c>
      <c r="I68" s="40">
        <v>14555036</v>
      </c>
    </row>
    <row r="69" spans="2:9" x14ac:dyDescent="0.3">
      <c r="B69" s="8" t="s">
        <v>71</v>
      </c>
      <c r="C69" s="9">
        <v>27034290</v>
      </c>
      <c r="D69" s="9"/>
      <c r="E69" s="9">
        <v>0</v>
      </c>
      <c r="F69" s="9"/>
      <c r="G69" s="7">
        <v>513</v>
      </c>
      <c r="H69" s="41">
        <v>13517145</v>
      </c>
      <c r="I69" s="40">
        <v>13517145</v>
      </c>
    </row>
    <row r="70" spans="2:9" x14ac:dyDescent="0.3">
      <c r="B70" s="8" t="s">
        <v>72</v>
      </c>
      <c r="C70" s="20">
        <v>4397353.49</v>
      </c>
      <c r="D70" s="10"/>
      <c r="E70" s="20">
        <v>4397352.51</v>
      </c>
      <c r="F70" s="10"/>
      <c r="G70" s="7">
        <v>513.01</v>
      </c>
      <c r="H70" s="41">
        <v>4397353</v>
      </c>
      <c r="I70" s="40">
        <v>4397353</v>
      </c>
    </row>
    <row r="71" spans="2:9" x14ac:dyDescent="0.3">
      <c r="B71" s="8" t="s">
        <v>73</v>
      </c>
      <c r="C71" s="20">
        <v>9119792.3699999992</v>
      </c>
      <c r="D71" s="10"/>
      <c r="E71" s="20">
        <v>9119791.6300000008</v>
      </c>
      <c r="F71" s="10"/>
      <c r="G71" s="7" t="s">
        <v>230</v>
      </c>
      <c r="H71" s="41">
        <v>9119792</v>
      </c>
      <c r="I71" s="40">
        <v>9119792</v>
      </c>
    </row>
    <row r="72" spans="2:9" x14ac:dyDescent="0.3">
      <c r="B72" s="8" t="s">
        <v>74</v>
      </c>
      <c r="C72" s="21">
        <v>200263.94999999998</v>
      </c>
      <c r="D72" s="9"/>
      <c r="E72" s="21">
        <v>200264.05000000002</v>
      </c>
      <c r="F72" s="9"/>
      <c r="G72" s="7">
        <v>517</v>
      </c>
      <c r="H72" s="41">
        <v>200264</v>
      </c>
      <c r="I72" s="40">
        <v>200264</v>
      </c>
    </row>
    <row r="73" spans="2:9" x14ac:dyDescent="0.3">
      <c r="B73" s="8" t="s">
        <v>75</v>
      </c>
      <c r="C73" s="20">
        <v>200263.94999999998</v>
      </c>
      <c r="D73" s="20"/>
      <c r="E73" s="20">
        <v>200264.05000000002</v>
      </c>
      <c r="F73" s="20"/>
      <c r="G73" s="7">
        <v>517.03</v>
      </c>
      <c r="H73" s="41">
        <v>200264</v>
      </c>
      <c r="I73" s="40">
        <v>200264</v>
      </c>
    </row>
    <row r="74" spans="2:9" x14ac:dyDescent="0.3">
      <c r="B74" s="5" t="s">
        <v>76</v>
      </c>
      <c r="C74" s="6">
        <v>-856743.10999999987</v>
      </c>
      <c r="D74" s="6"/>
      <c r="E74" s="6">
        <v>3924331.11</v>
      </c>
      <c r="F74" s="6"/>
      <c r="G74" s="7">
        <v>52</v>
      </c>
      <c r="H74" s="41">
        <v>1533794</v>
      </c>
      <c r="I74" s="40">
        <v>1533794</v>
      </c>
    </row>
    <row r="75" spans="2:9" x14ac:dyDescent="0.3">
      <c r="B75" s="8" t="s">
        <v>48</v>
      </c>
      <c r="C75" s="9">
        <v>1528053.83</v>
      </c>
      <c r="D75" s="9"/>
      <c r="E75" s="9">
        <v>1528054.17</v>
      </c>
      <c r="F75" s="9"/>
      <c r="G75" s="7">
        <v>523</v>
      </c>
      <c r="H75" s="41">
        <v>1528054</v>
      </c>
      <c r="I75" s="40">
        <v>1528054</v>
      </c>
    </row>
    <row r="76" spans="2:9" x14ac:dyDescent="0.3">
      <c r="B76" s="8" t="s">
        <v>231</v>
      </c>
      <c r="C76" s="10">
        <v>2000225.01</v>
      </c>
      <c r="D76" s="10"/>
      <c r="E76" s="10">
        <v>1055882.99</v>
      </c>
      <c r="F76" s="10"/>
      <c r="G76" s="7">
        <v>523.99</v>
      </c>
      <c r="H76" s="41">
        <v>1528054</v>
      </c>
      <c r="I76" s="40">
        <v>1528054</v>
      </c>
    </row>
    <row r="77" spans="2:9" x14ac:dyDescent="0.3">
      <c r="B77" s="8" t="s">
        <v>232</v>
      </c>
      <c r="C77" s="10">
        <v>472170.82</v>
      </c>
      <c r="D77" s="10"/>
      <c r="E77" s="10">
        <v>472171.18</v>
      </c>
      <c r="F77" s="10"/>
      <c r="G77" s="7" t="s">
        <v>233</v>
      </c>
      <c r="H77" s="41">
        <v>472171</v>
      </c>
      <c r="I77" s="40">
        <v>472171</v>
      </c>
    </row>
    <row r="78" spans="2:9" x14ac:dyDescent="0.3">
      <c r="B78" s="8" t="s">
        <v>77</v>
      </c>
      <c r="C78" s="9">
        <v>5740</v>
      </c>
      <c r="D78" s="9"/>
      <c r="E78" s="9">
        <v>5740</v>
      </c>
      <c r="F78" s="9"/>
      <c r="G78" s="7">
        <v>529</v>
      </c>
      <c r="H78" s="41">
        <v>5740</v>
      </c>
      <c r="I78" s="40">
        <v>5740</v>
      </c>
    </row>
    <row r="79" spans="2:9" x14ac:dyDescent="0.3">
      <c r="B79" s="8" t="s">
        <v>234</v>
      </c>
      <c r="C79" s="10">
        <v>5740</v>
      </c>
      <c r="D79" s="10"/>
      <c r="E79" s="10">
        <v>5740</v>
      </c>
      <c r="F79" s="10"/>
      <c r="G79" s="7">
        <v>529.99</v>
      </c>
      <c r="H79" s="41">
        <v>5740</v>
      </c>
      <c r="I79" s="40">
        <v>5740</v>
      </c>
    </row>
    <row r="80" spans="2:9" x14ac:dyDescent="0.3">
      <c r="B80" s="5" t="s">
        <v>78</v>
      </c>
      <c r="C80" s="6">
        <v>183571557.88999999</v>
      </c>
      <c r="D80" s="6"/>
      <c r="E80" s="6">
        <v>187915807.11000001</v>
      </c>
      <c r="F80" s="6"/>
      <c r="G80" s="7">
        <v>53</v>
      </c>
      <c r="H80" s="41">
        <v>187915806</v>
      </c>
      <c r="I80" s="40">
        <v>183571559</v>
      </c>
    </row>
    <row r="81" spans="2:9" x14ac:dyDescent="0.3">
      <c r="B81" s="8" t="s">
        <v>79</v>
      </c>
      <c r="C81" s="9">
        <v>157071737.82999998</v>
      </c>
      <c r="D81" s="9"/>
      <c r="E81" s="9">
        <v>161627828.17000002</v>
      </c>
      <c r="F81" s="9"/>
      <c r="G81" s="7">
        <v>531</v>
      </c>
      <c r="H81" s="41">
        <v>161627826</v>
      </c>
      <c r="I81" s="40">
        <v>157071740</v>
      </c>
    </row>
    <row r="82" spans="2:9" x14ac:dyDescent="0.3">
      <c r="B82" s="8" t="s">
        <v>80</v>
      </c>
      <c r="C82" s="9">
        <v>103666668</v>
      </c>
      <c r="D82" s="22"/>
      <c r="E82" s="9">
        <v>103666680</v>
      </c>
      <c r="F82" s="22"/>
      <c r="G82" s="7">
        <v>531.01</v>
      </c>
      <c r="H82" s="44">
        <v>103666680</v>
      </c>
      <c r="I82" s="44">
        <v>103666668</v>
      </c>
    </row>
    <row r="83" spans="2:9" x14ac:dyDescent="0.3">
      <c r="B83" s="8" t="s">
        <v>81</v>
      </c>
      <c r="C83" s="10">
        <v>61666669</v>
      </c>
      <c r="D83" s="11"/>
      <c r="E83" s="10">
        <v>61666669</v>
      </c>
      <c r="F83" s="11"/>
      <c r="G83" s="7" t="s">
        <v>235</v>
      </c>
      <c r="H83" s="41">
        <v>61666669</v>
      </c>
      <c r="I83" s="40">
        <v>61666669</v>
      </c>
    </row>
    <row r="84" spans="2:9" x14ac:dyDescent="0.3">
      <c r="B84" s="8" t="s">
        <v>82</v>
      </c>
      <c r="C84" s="10">
        <v>41999999</v>
      </c>
      <c r="D84" s="11"/>
      <c r="E84" s="10">
        <v>42000011</v>
      </c>
      <c r="F84" s="11"/>
      <c r="G84" s="7" t="s">
        <v>236</v>
      </c>
      <c r="H84" s="41">
        <v>42000011</v>
      </c>
      <c r="I84" s="40">
        <v>41999999</v>
      </c>
    </row>
    <row r="85" spans="2:9" x14ac:dyDescent="0.3">
      <c r="B85" s="8" t="s">
        <v>83</v>
      </c>
      <c r="C85" s="9">
        <v>206121.41</v>
      </c>
      <c r="D85" s="22"/>
      <c r="E85" s="9">
        <v>178912.59</v>
      </c>
      <c r="F85" s="22"/>
      <c r="G85" s="7">
        <v>531.02</v>
      </c>
      <c r="H85" s="44">
        <v>178913</v>
      </c>
      <c r="I85" s="44">
        <v>206121</v>
      </c>
    </row>
    <row r="86" spans="2:9" x14ac:dyDescent="0.3">
      <c r="B86" s="8" t="s">
        <v>185</v>
      </c>
      <c r="C86" s="10">
        <v>206121.41</v>
      </c>
      <c r="D86" s="11"/>
      <c r="E86" s="10">
        <v>178912.59</v>
      </c>
      <c r="F86" s="11"/>
      <c r="G86" s="7" t="s">
        <v>237</v>
      </c>
      <c r="H86" s="41">
        <v>178913</v>
      </c>
      <c r="I86" s="40">
        <v>206121</v>
      </c>
    </row>
    <row r="87" spans="2:9" x14ac:dyDescent="0.3">
      <c r="B87" s="8" t="s">
        <v>84</v>
      </c>
      <c r="C87" s="20">
        <v>482625</v>
      </c>
      <c r="D87" s="11"/>
      <c r="E87" s="20">
        <v>482625</v>
      </c>
      <c r="F87" s="11"/>
      <c r="G87" s="7">
        <v>531.03</v>
      </c>
      <c r="H87" s="44">
        <v>482625</v>
      </c>
      <c r="I87" s="44">
        <v>482625</v>
      </c>
    </row>
    <row r="88" spans="2:9" x14ac:dyDescent="0.3">
      <c r="B88" s="8" t="s">
        <v>85</v>
      </c>
      <c r="C88" s="20">
        <v>523875.75</v>
      </c>
      <c r="D88" s="11"/>
      <c r="E88" s="20">
        <v>593276.25</v>
      </c>
      <c r="F88" s="11"/>
      <c r="G88" s="7">
        <v>531.04999999999995</v>
      </c>
      <c r="H88" s="44">
        <v>593276</v>
      </c>
      <c r="I88" s="44">
        <v>523876</v>
      </c>
    </row>
    <row r="89" spans="2:9" x14ac:dyDescent="0.3">
      <c r="B89" s="8" t="s">
        <v>86</v>
      </c>
      <c r="C89" s="20">
        <v>18916670</v>
      </c>
      <c r="D89" s="11"/>
      <c r="E89" s="20">
        <v>18916669</v>
      </c>
      <c r="F89" s="11"/>
      <c r="G89" s="7">
        <v>531.05999999999995</v>
      </c>
      <c r="H89" s="44">
        <v>18916669</v>
      </c>
      <c r="I89" s="44">
        <v>18916670</v>
      </c>
    </row>
    <row r="90" spans="2:9" x14ac:dyDescent="0.3">
      <c r="B90" s="8" t="s">
        <v>87</v>
      </c>
      <c r="C90" s="20">
        <v>4166666.6</v>
      </c>
      <c r="D90" s="11"/>
      <c r="E90" s="20">
        <v>4166667.4</v>
      </c>
      <c r="F90" s="11"/>
      <c r="G90" s="7">
        <v>531.07000000000005</v>
      </c>
      <c r="H90" s="44">
        <v>4166667</v>
      </c>
      <c r="I90" s="44">
        <v>4166667</v>
      </c>
    </row>
    <row r="91" spans="2:9" x14ac:dyDescent="0.3">
      <c r="B91" s="8" t="s">
        <v>238</v>
      </c>
      <c r="C91" s="10">
        <v>0</v>
      </c>
      <c r="D91" s="11"/>
      <c r="E91" s="10">
        <v>0</v>
      </c>
      <c r="F91" s="11"/>
      <c r="G91" s="7">
        <v>531.08000000000004</v>
      </c>
      <c r="H91" s="46">
        <v>0</v>
      </c>
      <c r="I91" s="46">
        <v>0</v>
      </c>
    </row>
    <row r="92" spans="2:9" x14ac:dyDescent="0.3">
      <c r="B92" s="8" t="s">
        <v>186</v>
      </c>
      <c r="C92" s="20">
        <v>0</v>
      </c>
      <c r="D92" s="11"/>
      <c r="E92" s="20">
        <v>0</v>
      </c>
      <c r="F92" s="11"/>
      <c r="G92" s="7" t="s">
        <v>239</v>
      </c>
      <c r="H92" s="41">
        <v>0</v>
      </c>
      <c r="I92" s="40">
        <v>0</v>
      </c>
    </row>
    <row r="93" spans="2:9" x14ac:dyDescent="0.3">
      <c r="B93" s="8" t="s">
        <v>240</v>
      </c>
      <c r="C93" s="10">
        <v>0</v>
      </c>
      <c r="D93" s="10"/>
      <c r="E93" s="10">
        <v>0</v>
      </c>
      <c r="F93" s="10"/>
      <c r="G93" s="7" t="s">
        <v>241</v>
      </c>
      <c r="H93" s="41">
        <v>0</v>
      </c>
      <c r="I93" s="40">
        <v>0</v>
      </c>
    </row>
    <row r="94" spans="2:9" x14ac:dyDescent="0.3">
      <c r="B94" s="8" t="s">
        <v>242</v>
      </c>
      <c r="C94" s="10">
        <v>0</v>
      </c>
      <c r="D94" s="10"/>
      <c r="E94" s="10">
        <v>0</v>
      </c>
      <c r="F94" s="10"/>
      <c r="G94" s="7">
        <v>531.09</v>
      </c>
      <c r="H94" s="41">
        <v>0</v>
      </c>
      <c r="I94" s="40">
        <v>0</v>
      </c>
    </row>
    <row r="95" spans="2:9" x14ac:dyDescent="0.3">
      <c r="B95" s="8" t="s">
        <v>88</v>
      </c>
      <c r="C95" s="20">
        <v>7499999.5599999996</v>
      </c>
      <c r="D95" s="10"/>
      <c r="E95" s="20">
        <v>7500000.4400000004</v>
      </c>
      <c r="F95" s="10"/>
      <c r="G95" s="7">
        <v>531.11</v>
      </c>
      <c r="H95" s="44">
        <v>7500000</v>
      </c>
      <c r="I95" s="44">
        <v>7500000</v>
      </c>
    </row>
    <row r="96" spans="2:9" x14ac:dyDescent="0.3">
      <c r="B96" s="8" t="s">
        <v>89</v>
      </c>
      <c r="C96" s="20">
        <v>552072.69999999995</v>
      </c>
      <c r="D96" s="11"/>
      <c r="E96" s="20">
        <v>547956.30000000005</v>
      </c>
      <c r="F96" s="11"/>
      <c r="G96" s="7">
        <v>531.12</v>
      </c>
      <c r="H96" s="44">
        <v>547956</v>
      </c>
      <c r="I96" s="44">
        <v>552073</v>
      </c>
    </row>
    <row r="97" spans="2:9" x14ac:dyDescent="0.3">
      <c r="B97" s="8" t="s">
        <v>90</v>
      </c>
      <c r="C97" s="20">
        <v>0</v>
      </c>
      <c r="D97" s="10"/>
      <c r="E97" s="20">
        <v>4500000</v>
      </c>
      <c r="F97" s="10"/>
      <c r="G97" s="7">
        <v>531.13</v>
      </c>
      <c r="H97" s="44">
        <v>4500000</v>
      </c>
      <c r="I97" s="46">
        <v>0</v>
      </c>
    </row>
    <row r="98" spans="2:9" x14ac:dyDescent="0.3">
      <c r="B98" s="8" t="s">
        <v>91</v>
      </c>
      <c r="C98" s="10">
        <v>3008122.13</v>
      </c>
      <c r="D98" s="10"/>
      <c r="E98" s="10">
        <v>3008121.87</v>
      </c>
      <c r="F98" s="10"/>
      <c r="G98" s="7">
        <v>531.14</v>
      </c>
      <c r="H98" s="44">
        <v>3008122</v>
      </c>
      <c r="I98" s="44">
        <v>3008122</v>
      </c>
    </row>
    <row r="99" spans="2:9" x14ac:dyDescent="0.3">
      <c r="B99" s="8" t="s">
        <v>92</v>
      </c>
      <c r="C99" s="20">
        <v>3000000</v>
      </c>
      <c r="D99" s="23"/>
      <c r="E99" s="20">
        <v>3000000</v>
      </c>
      <c r="F99" s="23"/>
      <c r="G99" s="7" t="s">
        <v>243</v>
      </c>
      <c r="H99" s="41">
        <v>3000000</v>
      </c>
      <c r="I99" s="40">
        <v>3000000</v>
      </c>
    </row>
    <row r="100" spans="2:9" x14ac:dyDescent="0.3">
      <c r="B100" s="8" t="s">
        <v>93</v>
      </c>
      <c r="C100" s="20">
        <v>8122.13</v>
      </c>
      <c r="D100" s="23"/>
      <c r="E100" s="20">
        <v>8121.87</v>
      </c>
      <c r="G100" s="7" t="s">
        <v>244</v>
      </c>
      <c r="H100" s="41">
        <v>8122</v>
      </c>
      <c r="I100" s="40">
        <v>8122</v>
      </c>
    </row>
    <row r="101" spans="2:9" x14ac:dyDescent="0.3">
      <c r="B101" s="25"/>
      <c r="C101" s="23"/>
      <c r="D101" s="23"/>
      <c r="E101" s="23"/>
      <c r="F101" s="26"/>
    </row>
    <row r="102" spans="2:9" x14ac:dyDescent="0.3">
      <c r="B102" s="25"/>
      <c r="C102" s="23"/>
      <c r="D102" s="23"/>
      <c r="E102" s="23"/>
      <c r="F102" s="26"/>
    </row>
    <row r="103" spans="2:9" x14ac:dyDescent="0.3">
      <c r="B103" s="25"/>
      <c r="C103" s="23"/>
      <c r="D103" s="23"/>
      <c r="E103" s="23"/>
      <c r="F103" s="26"/>
    </row>
    <row r="104" spans="2:9" x14ac:dyDescent="0.3">
      <c r="B104" s="25"/>
      <c r="C104" s="23"/>
      <c r="D104" s="23"/>
      <c r="E104" s="23"/>
      <c r="F104" s="26"/>
    </row>
    <row r="105" spans="2:9" x14ac:dyDescent="0.3">
      <c r="B105" s="25"/>
      <c r="C105" s="23"/>
      <c r="D105" s="23"/>
      <c r="E105" s="23"/>
    </row>
    <row r="106" spans="2:9" x14ac:dyDescent="0.3">
      <c r="B106" s="25"/>
      <c r="C106" s="23"/>
      <c r="D106" s="23"/>
      <c r="E106" s="23"/>
    </row>
    <row r="107" spans="2:9" x14ac:dyDescent="0.3">
      <c r="B107" s="25"/>
      <c r="C107" s="23"/>
      <c r="D107" s="23"/>
      <c r="E107" s="23"/>
    </row>
    <row r="108" spans="2:9" x14ac:dyDescent="0.3">
      <c r="B108" s="25"/>
      <c r="C108" s="23"/>
      <c r="D108" s="23"/>
      <c r="E108" s="23"/>
      <c r="F108" s="3"/>
    </row>
    <row r="109" spans="2:9" x14ac:dyDescent="0.3">
      <c r="B109" s="25"/>
      <c r="C109" s="23"/>
      <c r="D109" s="23"/>
      <c r="E109" s="23"/>
      <c r="F109" s="3"/>
    </row>
    <row r="110" spans="2:9" x14ac:dyDescent="0.3">
      <c r="B110" s="25"/>
      <c r="C110" s="23"/>
      <c r="D110" s="23"/>
      <c r="E110" s="23"/>
    </row>
    <row r="111" spans="2:9" x14ac:dyDescent="0.3">
      <c r="B111" s="25"/>
      <c r="C111" s="23"/>
      <c r="D111" s="23"/>
      <c r="E111" s="23"/>
      <c r="F111" s="26">
        <v>17</v>
      </c>
    </row>
    <row r="112" spans="2:9" x14ac:dyDescent="0.3">
      <c r="B112" s="25"/>
      <c r="C112" s="23"/>
      <c r="D112" s="23"/>
      <c r="E112" s="23"/>
    </row>
    <row r="113" spans="2:9" x14ac:dyDescent="0.3">
      <c r="B113" s="25"/>
      <c r="C113" s="23"/>
      <c r="D113" s="23"/>
      <c r="E113" s="23"/>
    </row>
    <row r="114" spans="2:9" x14ac:dyDescent="0.3">
      <c r="B114" s="113" t="s">
        <v>3</v>
      </c>
      <c r="C114" s="113"/>
      <c r="D114" s="113"/>
      <c r="E114" s="113"/>
      <c r="F114" s="113"/>
    </row>
    <row r="115" spans="2:9" x14ac:dyDescent="0.3">
      <c r="B115" s="113" t="s">
        <v>177</v>
      </c>
      <c r="C115" s="113"/>
      <c r="D115" s="113"/>
      <c r="E115" s="113"/>
      <c r="F115" s="113"/>
    </row>
    <row r="116" spans="2:9" x14ac:dyDescent="0.3">
      <c r="B116" s="113" t="str">
        <f>B3</f>
        <v>Al 31 DE ENERO 2023</v>
      </c>
      <c r="C116" s="113"/>
      <c r="D116" s="113"/>
      <c r="E116" s="113"/>
      <c r="F116" s="113"/>
    </row>
    <row r="117" spans="2:9" x14ac:dyDescent="0.3">
      <c r="B117" s="113" t="s">
        <v>5</v>
      </c>
      <c r="C117" s="113"/>
      <c r="D117" s="113"/>
      <c r="E117" s="113"/>
      <c r="F117" s="113"/>
    </row>
    <row r="118" spans="2:9" x14ac:dyDescent="0.3">
      <c r="B118" s="18"/>
      <c r="C118" s="114" t="s">
        <v>179</v>
      </c>
      <c r="D118" s="114"/>
      <c r="E118" s="114" t="s">
        <v>180</v>
      </c>
      <c r="F118" s="114"/>
    </row>
    <row r="119" spans="2:9" x14ac:dyDescent="0.3">
      <c r="B119" s="27" t="s">
        <v>68</v>
      </c>
      <c r="C119" s="4" t="s">
        <v>181</v>
      </c>
      <c r="D119" s="4" t="s">
        <v>182</v>
      </c>
      <c r="E119" s="4" t="s">
        <v>181</v>
      </c>
      <c r="F119" s="4" t="s">
        <v>182</v>
      </c>
    </row>
    <row r="120" spans="2:9" x14ac:dyDescent="0.3">
      <c r="B120" s="8" t="s">
        <v>94</v>
      </c>
      <c r="C120" s="9">
        <v>9221340.5499999989</v>
      </c>
      <c r="D120" s="22"/>
      <c r="E120" s="9">
        <v>9221341.4500000011</v>
      </c>
      <c r="F120" s="22"/>
      <c r="G120" s="7">
        <v>531.15</v>
      </c>
      <c r="H120" s="44">
        <v>9221341</v>
      </c>
      <c r="I120" s="44">
        <v>9221341</v>
      </c>
    </row>
    <row r="121" spans="2:9" x14ac:dyDescent="0.3">
      <c r="B121" s="8" t="s">
        <v>245</v>
      </c>
      <c r="C121" s="20">
        <v>-4054453.37</v>
      </c>
      <c r="D121" s="11"/>
      <c r="E121" s="20">
        <v>4054453.37</v>
      </c>
      <c r="F121" s="11"/>
      <c r="H121" s="41">
        <v>0</v>
      </c>
      <c r="I121" s="40">
        <v>0</v>
      </c>
    </row>
    <row r="122" spans="2:9" x14ac:dyDescent="0.3">
      <c r="B122" s="8" t="s">
        <v>95</v>
      </c>
      <c r="C122" s="20">
        <v>85553.51</v>
      </c>
      <c r="D122" s="11"/>
      <c r="E122" s="20">
        <v>85554.49</v>
      </c>
      <c r="F122" s="11"/>
      <c r="G122" s="7" t="s">
        <v>96</v>
      </c>
      <c r="H122" s="41">
        <v>85554</v>
      </c>
      <c r="I122" s="40">
        <v>85554</v>
      </c>
    </row>
    <row r="123" spans="2:9" x14ac:dyDescent="0.3">
      <c r="B123" s="8" t="s">
        <v>97</v>
      </c>
      <c r="C123" s="20">
        <v>4372167.1500000004</v>
      </c>
      <c r="D123" s="11"/>
      <c r="E123" s="20">
        <v>4372166.8499999996</v>
      </c>
      <c r="F123" s="11"/>
      <c r="G123" s="7" t="s">
        <v>98</v>
      </c>
      <c r="H123" s="41">
        <v>4372167</v>
      </c>
      <c r="I123" s="40">
        <v>4372167</v>
      </c>
    </row>
    <row r="124" spans="2:9" x14ac:dyDescent="0.3">
      <c r="B124" s="8" t="s">
        <v>99</v>
      </c>
      <c r="C124" s="20">
        <v>709167.26</v>
      </c>
      <c r="D124" s="11"/>
      <c r="E124" s="20">
        <v>709166.74</v>
      </c>
      <c r="F124" s="11"/>
      <c r="G124" s="7" t="s">
        <v>100</v>
      </c>
      <c r="H124" s="41">
        <v>709167</v>
      </c>
      <c r="I124" s="40">
        <v>709167</v>
      </c>
    </row>
    <row r="125" spans="2:9" x14ac:dyDescent="0.3">
      <c r="B125" s="8" t="s">
        <v>101</v>
      </c>
      <c r="C125" s="10">
        <v>8108906</v>
      </c>
      <c r="D125" s="10"/>
      <c r="E125" s="10">
        <v>0</v>
      </c>
      <c r="F125" s="10"/>
      <c r="G125" s="7" t="s">
        <v>102</v>
      </c>
      <c r="H125" s="41">
        <v>4054453</v>
      </c>
      <c r="I125" s="40">
        <v>4054453</v>
      </c>
    </row>
    <row r="126" spans="2:9" x14ac:dyDescent="0.3">
      <c r="B126" s="8" t="s">
        <v>103</v>
      </c>
      <c r="C126" s="20">
        <v>1150477.5999999999</v>
      </c>
      <c r="D126" s="11"/>
      <c r="E126" s="20">
        <v>1150478.4000000001</v>
      </c>
      <c r="F126" s="11"/>
      <c r="G126" s="7">
        <v>531.16999999999996</v>
      </c>
      <c r="H126" s="44">
        <v>1150478</v>
      </c>
      <c r="I126" s="44">
        <v>1150478</v>
      </c>
    </row>
    <row r="127" spans="2:9" x14ac:dyDescent="0.3">
      <c r="B127" s="8" t="s">
        <v>104</v>
      </c>
      <c r="C127" s="20">
        <v>322950</v>
      </c>
      <c r="D127" s="11"/>
      <c r="E127" s="20">
        <v>307950</v>
      </c>
      <c r="F127" s="11"/>
      <c r="G127" s="7">
        <v>531.17999999999995</v>
      </c>
      <c r="H127" s="44">
        <v>307950</v>
      </c>
      <c r="I127" s="44">
        <v>322950</v>
      </c>
    </row>
    <row r="128" spans="2:9" x14ac:dyDescent="0.3">
      <c r="B128" s="8" t="s">
        <v>105</v>
      </c>
      <c r="C128" s="10">
        <v>7354148.5300000003</v>
      </c>
      <c r="D128" s="11"/>
      <c r="E128" s="10">
        <v>7387149.4699999997</v>
      </c>
      <c r="F128" s="11"/>
      <c r="G128" s="7">
        <v>531.99</v>
      </c>
      <c r="H128" s="44">
        <v>7387149</v>
      </c>
      <c r="I128" s="44">
        <v>7354149</v>
      </c>
    </row>
    <row r="129" spans="2:9" x14ac:dyDescent="0.3">
      <c r="B129" s="8" t="s">
        <v>106</v>
      </c>
      <c r="C129" s="20">
        <v>1741507.42</v>
      </c>
      <c r="D129" s="10"/>
      <c r="E129" s="20">
        <v>1771506.58</v>
      </c>
      <c r="F129" s="10"/>
      <c r="G129" s="7" t="s">
        <v>246</v>
      </c>
      <c r="H129" s="41">
        <v>1771507</v>
      </c>
      <c r="I129" s="40">
        <v>1741507</v>
      </c>
    </row>
    <row r="130" spans="2:9" x14ac:dyDescent="0.3">
      <c r="B130" s="8" t="s">
        <v>107</v>
      </c>
      <c r="C130" s="20">
        <v>350000</v>
      </c>
      <c r="D130" s="11"/>
      <c r="E130" s="20">
        <v>350000</v>
      </c>
      <c r="F130" s="11"/>
      <c r="G130" s="7" t="s">
        <v>247</v>
      </c>
      <c r="H130" s="41">
        <v>350000</v>
      </c>
      <c r="I130" s="40">
        <v>350000</v>
      </c>
    </row>
    <row r="131" spans="2:9" x14ac:dyDescent="0.3">
      <c r="B131" s="8" t="s">
        <v>108</v>
      </c>
      <c r="C131" s="20">
        <v>4378332.6500000004</v>
      </c>
      <c r="D131" s="11"/>
      <c r="E131" s="20">
        <v>4378333.3499999996</v>
      </c>
      <c r="F131" s="11"/>
      <c r="G131" s="7" t="s">
        <v>248</v>
      </c>
      <c r="H131" s="41">
        <v>4378333</v>
      </c>
      <c r="I131" s="40">
        <v>4378333</v>
      </c>
    </row>
    <row r="132" spans="2:9" x14ac:dyDescent="0.3">
      <c r="B132" s="8" t="s">
        <v>109</v>
      </c>
      <c r="C132" s="20">
        <v>839118.13</v>
      </c>
      <c r="D132" s="11"/>
      <c r="E132" s="20">
        <v>839117.87</v>
      </c>
      <c r="F132" s="11"/>
      <c r="G132" s="7" t="s">
        <v>249</v>
      </c>
      <c r="H132" s="41">
        <v>839118</v>
      </c>
      <c r="I132" s="40">
        <v>839118</v>
      </c>
    </row>
    <row r="133" spans="2:9" x14ac:dyDescent="0.3">
      <c r="B133" s="8" t="s">
        <v>110</v>
      </c>
      <c r="C133" s="20">
        <v>45192.33</v>
      </c>
      <c r="D133" s="11"/>
      <c r="E133" s="20">
        <v>48191.67</v>
      </c>
      <c r="F133" s="11"/>
      <c r="G133" s="7" t="s">
        <v>250</v>
      </c>
      <c r="H133" s="41">
        <v>48192</v>
      </c>
      <c r="I133" s="40">
        <v>45192</v>
      </c>
    </row>
    <row r="134" spans="2:9" x14ac:dyDescent="0.3">
      <c r="B134" s="8" t="s">
        <v>111</v>
      </c>
      <c r="C134" s="9">
        <v>3814558.33</v>
      </c>
      <c r="D134" s="9"/>
      <c r="E134" s="9">
        <v>3815307.67</v>
      </c>
      <c r="F134" s="9"/>
      <c r="G134" s="7">
        <v>532</v>
      </c>
      <c r="H134" s="41">
        <v>3815308</v>
      </c>
      <c r="I134" s="40">
        <v>3814558</v>
      </c>
    </row>
    <row r="135" spans="2:9" x14ac:dyDescent="0.3">
      <c r="B135" s="8" t="s">
        <v>251</v>
      </c>
      <c r="C135" s="20">
        <v>4440</v>
      </c>
      <c r="D135" s="10"/>
      <c r="E135" s="20">
        <v>4440</v>
      </c>
      <c r="F135" s="10"/>
      <c r="G135" s="7">
        <v>532.01</v>
      </c>
      <c r="H135" s="44">
        <v>4440</v>
      </c>
      <c r="I135" s="44">
        <v>4440</v>
      </c>
    </row>
    <row r="136" spans="2:9" x14ac:dyDescent="0.3">
      <c r="B136" s="8" t="s">
        <v>112</v>
      </c>
      <c r="C136" s="20">
        <v>299225</v>
      </c>
      <c r="D136" s="11"/>
      <c r="E136" s="20">
        <v>299225</v>
      </c>
      <c r="F136" s="11"/>
      <c r="G136" s="7">
        <v>532.02</v>
      </c>
      <c r="H136" s="44">
        <v>299225</v>
      </c>
      <c r="I136" s="44">
        <v>299225</v>
      </c>
    </row>
    <row r="137" spans="2:9" x14ac:dyDescent="0.3">
      <c r="B137" s="8" t="s">
        <v>113</v>
      </c>
      <c r="C137" s="20">
        <v>17000</v>
      </c>
      <c r="D137" s="11"/>
      <c r="E137" s="20">
        <v>17000</v>
      </c>
      <c r="F137" s="11"/>
      <c r="G137" s="7">
        <v>532.03</v>
      </c>
      <c r="H137" s="44">
        <v>17000</v>
      </c>
      <c r="I137" s="44">
        <v>17000</v>
      </c>
    </row>
    <row r="138" spans="2:9" x14ac:dyDescent="0.3">
      <c r="B138" s="8" t="s">
        <v>114</v>
      </c>
      <c r="C138" s="20">
        <v>42247.46</v>
      </c>
      <c r="D138" s="11"/>
      <c r="E138" s="20">
        <v>42996.54</v>
      </c>
      <c r="F138" s="11"/>
      <c r="G138" s="7">
        <v>532.04</v>
      </c>
      <c r="H138" s="44">
        <v>42997</v>
      </c>
      <c r="I138" s="44">
        <v>42247</v>
      </c>
    </row>
    <row r="139" spans="2:9" x14ac:dyDescent="0.3">
      <c r="B139" s="8" t="s">
        <v>115</v>
      </c>
      <c r="C139" s="20">
        <v>0</v>
      </c>
      <c r="D139" s="11"/>
      <c r="E139" s="20">
        <v>0</v>
      </c>
      <c r="F139" s="11"/>
      <c r="G139" s="7">
        <v>532.05999999999995</v>
      </c>
      <c r="H139" s="44">
        <v>0</v>
      </c>
      <c r="I139" s="44">
        <v>0</v>
      </c>
    </row>
    <row r="140" spans="2:9" x14ac:dyDescent="0.3">
      <c r="B140" s="8" t="s">
        <v>116</v>
      </c>
      <c r="C140" s="20">
        <v>3451645.87</v>
      </c>
      <c r="D140" s="11"/>
      <c r="E140" s="20">
        <v>3451646.13</v>
      </c>
      <c r="F140" s="11"/>
      <c r="G140" s="7">
        <v>532.99</v>
      </c>
      <c r="H140" s="44">
        <v>3451646</v>
      </c>
      <c r="I140" s="44">
        <v>3451646</v>
      </c>
    </row>
    <row r="141" spans="2:9" x14ac:dyDescent="0.3">
      <c r="B141" s="8" t="s">
        <v>117</v>
      </c>
      <c r="C141" s="9">
        <v>6886887.21</v>
      </c>
      <c r="D141" s="22"/>
      <c r="E141" s="9">
        <v>6777914.79</v>
      </c>
      <c r="F141" s="22"/>
      <c r="G141" s="7">
        <v>533</v>
      </c>
      <c r="H141" s="41">
        <v>6777914</v>
      </c>
      <c r="I141" s="40">
        <v>6886888</v>
      </c>
    </row>
    <row r="142" spans="2:9" x14ac:dyDescent="0.3">
      <c r="B142" s="8" t="s">
        <v>118</v>
      </c>
      <c r="C142" s="9">
        <v>285877.57</v>
      </c>
      <c r="D142" s="9"/>
      <c r="E142" s="9">
        <v>274678.43</v>
      </c>
      <c r="F142" s="9"/>
      <c r="G142" s="7">
        <v>533.01</v>
      </c>
      <c r="H142" s="44">
        <v>274678</v>
      </c>
      <c r="I142" s="44">
        <v>285878</v>
      </c>
    </row>
    <row r="143" spans="2:9" x14ac:dyDescent="0.3">
      <c r="B143" s="8" t="s">
        <v>119</v>
      </c>
      <c r="C143" s="20">
        <v>277468.69</v>
      </c>
      <c r="D143" s="11"/>
      <c r="E143" s="20">
        <v>266269.31</v>
      </c>
      <c r="F143" s="11"/>
      <c r="G143" s="7" t="s">
        <v>252</v>
      </c>
      <c r="H143" s="41">
        <f>35999+211145+19125</f>
        <v>266269</v>
      </c>
      <c r="I143" s="40">
        <f>36799+221045+19625</f>
        <v>277469</v>
      </c>
    </row>
    <row r="144" spans="2:9" x14ac:dyDescent="0.3">
      <c r="B144" s="8" t="s">
        <v>253</v>
      </c>
      <c r="C144" s="20">
        <v>8408.8799999999992</v>
      </c>
      <c r="D144" s="10"/>
      <c r="E144" s="20">
        <v>8409.1200000000008</v>
      </c>
      <c r="F144" s="10"/>
      <c r="G144" s="7" t="s">
        <v>254</v>
      </c>
      <c r="H144" s="41">
        <v>8409</v>
      </c>
      <c r="I144" s="40">
        <v>8409</v>
      </c>
    </row>
    <row r="145" spans="2:9" x14ac:dyDescent="0.3">
      <c r="B145" s="8" t="s">
        <v>120</v>
      </c>
      <c r="C145" s="20">
        <v>381325.85</v>
      </c>
      <c r="D145" s="11"/>
      <c r="E145" s="20">
        <v>381326.15</v>
      </c>
      <c r="F145" s="11"/>
      <c r="G145" s="7">
        <v>533.02</v>
      </c>
      <c r="H145" s="44">
        <v>381326</v>
      </c>
      <c r="I145" s="44">
        <v>381326</v>
      </c>
    </row>
    <row r="146" spans="2:9" x14ac:dyDescent="0.3">
      <c r="B146" s="8" t="s">
        <v>121</v>
      </c>
      <c r="C146" s="10">
        <v>919972.16</v>
      </c>
      <c r="D146" s="11"/>
      <c r="E146" s="10">
        <v>827771.84</v>
      </c>
      <c r="F146" s="11"/>
      <c r="G146" s="7">
        <v>533.03</v>
      </c>
      <c r="H146" s="44">
        <v>827772</v>
      </c>
      <c r="I146" s="44">
        <v>919972</v>
      </c>
    </row>
    <row r="147" spans="2:9" x14ac:dyDescent="0.3">
      <c r="B147" s="8" t="s">
        <v>122</v>
      </c>
      <c r="C147" s="20">
        <v>290672.21999999997</v>
      </c>
      <c r="D147" s="11"/>
      <c r="E147" s="20">
        <v>296471.78000000003</v>
      </c>
      <c r="F147" s="11"/>
      <c r="G147" s="7" t="s">
        <v>255</v>
      </c>
      <c r="H147" s="41">
        <v>296472</v>
      </c>
      <c r="I147" s="40">
        <v>290672</v>
      </c>
    </row>
    <row r="148" spans="2:9" x14ac:dyDescent="0.3">
      <c r="B148" s="8" t="s">
        <v>123</v>
      </c>
      <c r="C148" s="20">
        <v>214589.22999999998</v>
      </c>
      <c r="D148" s="11"/>
      <c r="E148" s="20">
        <v>211588.77000000002</v>
      </c>
      <c r="F148" s="11"/>
      <c r="G148" s="7" t="s">
        <v>256</v>
      </c>
      <c r="H148" s="41">
        <v>211589</v>
      </c>
      <c r="I148" s="40">
        <v>214589</v>
      </c>
    </row>
    <row r="149" spans="2:9" x14ac:dyDescent="0.3">
      <c r="B149" s="8" t="s">
        <v>124</v>
      </c>
      <c r="C149" s="20">
        <v>318756.86</v>
      </c>
      <c r="D149" s="11"/>
      <c r="E149" s="20">
        <v>218757.14</v>
      </c>
      <c r="F149" s="11"/>
      <c r="G149" s="7" t="s">
        <v>257</v>
      </c>
      <c r="H149" s="41">
        <v>218757</v>
      </c>
      <c r="I149" s="40">
        <v>318757</v>
      </c>
    </row>
    <row r="150" spans="2:9" x14ac:dyDescent="0.3">
      <c r="B150" s="8" t="s">
        <v>125</v>
      </c>
      <c r="C150" s="20">
        <v>95953.849999999991</v>
      </c>
      <c r="D150" s="11"/>
      <c r="E150" s="20">
        <v>100954.15000000001</v>
      </c>
      <c r="F150" s="11"/>
      <c r="G150" s="7" t="s">
        <v>258</v>
      </c>
      <c r="H150" s="41">
        <v>100954</v>
      </c>
      <c r="I150" s="40">
        <v>95954</v>
      </c>
    </row>
    <row r="151" spans="2:9" x14ac:dyDescent="0.3">
      <c r="B151" s="8" t="s">
        <v>126</v>
      </c>
      <c r="C151" s="20">
        <v>26544.77</v>
      </c>
      <c r="D151" s="10"/>
      <c r="E151" s="20">
        <v>26545.23</v>
      </c>
      <c r="F151" s="10"/>
      <c r="G151" s="7">
        <v>533.04</v>
      </c>
      <c r="H151" s="44">
        <v>26545</v>
      </c>
      <c r="I151" s="44">
        <v>26545</v>
      </c>
    </row>
    <row r="152" spans="2:9" x14ac:dyDescent="0.3">
      <c r="B152" s="8" t="s">
        <v>127</v>
      </c>
      <c r="C152" s="20">
        <v>1141201</v>
      </c>
      <c r="D152" s="11"/>
      <c r="E152" s="20">
        <v>1141201</v>
      </c>
      <c r="F152" s="11"/>
      <c r="G152" s="7">
        <v>533.04999999999995</v>
      </c>
      <c r="H152" s="44">
        <v>1141201</v>
      </c>
      <c r="I152" s="44">
        <v>1141201</v>
      </c>
    </row>
    <row r="153" spans="2:9" x14ac:dyDescent="0.3">
      <c r="B153" s="8" t="s">
        <v>128</v>
      </c>
      <c r="C153" s="20">
        <v>1703796.8399999999</v>
      </c>
      <c r="D153" s="11"/>
      <c r="E153" s="20">
        <v>1703797.1600000001</v>
      </c>
      <c r="F153" s="11"/>
      <c r="G153" s="7">
        <v>533.05999999999995</v>
      </c>
      <c r="H153" s="44">
        <v>1703797</v>
      </c>
      <c r="I153" s="44">
        <v>1703797</v>
      </c>
    </row>
    <row r="154" spans="2:9" x14ac:dyDescent="0.3">
      <c r="B154" s="8" t="s">
        <v>129</v>
      </c>
      <c r="C154" s="10">
        <v>2428169.02</v>
      </c>
      <c r="D154" s="11"/>
      <c r="E154" s="10">
        <v>2422594.98</v>
      </c>
      <c r="F154" s="11"/>
      <c r="G154" s="7">
        <v>533.99</v>
      </c>
      <c r="H154" s="44">
        <v>2422595</v>
      </c>
      <c r="I154" s="44">
        <v>2428169</v>
      </c>
    </row>
    <row r="155" spans="2:9" x14ac:dyDescent="0.3">
      <c r="B155" s="8" t="s">
        <v>130</v>
      </c>
      <c r="C155" s="20">
        <v>2426667.02</v>
      </c>
      <c r="D155" s="11"/>
      <c r="E155" s="20">
        <v>2421094.98</v>
      </c>
      <c r="F155" s="11"/>
      <c r="G155" s="7" t="s">
        <v>187</v>
      </c>
      <c r="H155" s="41">
        <v>2421094</v>
      </c>
      <c r="I155" s="40">
        <v>2426668</v>
      </c>
    </row>
    <row r="156" spans="2:9" x14ac:dyDescent="0.3">
      <c r="B156" s="8" t="s">
        <v>131</v>
      </c>
      <c r="C156" s="20">
        <v>1500</v>
      </c>
      <c r="D156" s="11"/>
      <c r="E156" s="20">
        <v>1500</v>
      </c>
      <c r="F156" s="11"/>
      <c r="G156" s="7" t="s">
        <v>188</v>
      </c>
      <c r="H156" s="41">
        <v>1500</v>
      </c>
      <c r="I156" s="40">
        <v>1500</v>
      </c>
    </row>
    <row r="157" spans="2:9" x14ac:dyDescent="0.3">
      <c r="B157" s="8" t="s">
        <v>132</v>
      </c>
      <c r="C157" s="9">
        <v>9706494.6699999999</v>
      </c>
      <c r="D157" s="22"/>
      <c r="E157" s="9">
        <v>9712095.3300000001</v>
      </c>
      <c r="F157" s="36"/>
      <c r="G157" s="43">
        <v>534</v>
      </c>
      <c r="H157" s="41">
        <v>9712095</v>
      </c>
      <c r="I157" s="40">
        <v>9706495</v>
      </c>
    </row>
    <row r="158" spans="2:9" x14ac:dyDescent="0.3">
      <c r="B158" s="8" t="s">
        <v>133</v>
      </c>
      <c r="C158" s="10">
        <v>-270449.09000000003</v>
      </c>
      <c r="D158" s="11"/>
      <c r="E158" s="10">
        <v>279329.09000000003</v>
      </c>
      <c r="F158" s="37"/>
      <c r="G158" s="43">
        <v>534.01</v>
      </c>
      <c r="H158" s="44">
        <v>4440</v>
      </c>
      <c r="I158" s="44">
        <v>4440</v>
      </c>
    </row>
    <row r="159" spans="2:9" x14ac:dyDescent="0.3">
      <c r="B159" s="29" t="s">
        <v>134</v>
      </c>
      <c r="C159" s="10">
        <v>-1392218.9000000001</v>
      </c>
      <c r="D159" s="30"/>
      <c r="E159" s="10">
        <v>1426218.9000000001</v>
      </c>
      <c r="F159" s="38"/>
      <c r="G159" s="43">
        <v>534.03</v>
      </c>
      <c r="H159" s="44">
        <v>17000</v>
      </c>
      <c r="I159" s="44">
        <v>17000</v>
      </c>
    </row>
    <row r="160" spans="2:9" x14ac:dyDescent="0.3">
      <c r="B160" s="29" t="s">
        <v>135</v>
      </c>
      <c r="C160" s="20">
        <v>187564.48</v>
      </c>
      <c r="D160" s="30"/>
      <c r="E160" s="20">
        <v>187563.51999999999</v>
      </c>
      <c r="F160" s="38"/>
      <c r="G160" s="3" t="s">
        <v>136</v>
      </c>
      <c r="H160" s="41">
        <v>187564</v>
      </c>
      <c r="I160" s="40">
        <v>187564</v>
      </c>
    </row>
    <row r="161" spans="2:9" x14ac:dyDescent="0.3">
      <c r="B161" s="29" t="s">
        <v>137</v>
      </c>
      <c r="C161" s="20">
        <v>346299.98</v>
      </c>
      <c r="D161" s="30"/>
      <c r="E161" s="20">
        <v>346300.02</v>
      </c>
      <c r="F161" s="38"/>
      <c r="G161" s="3" t="s">
        <v>138</v>
      </c>
      <c r="H161" s="41">
        <v>346300</v>
      </c>
      <c r="I161" s="40">
        <v>346300</v>
      </c>
    </row>
    <row r="162" spans="2:9" x14ac:dyDescent="0.3">
      <c r="B162" s="29" t="s">
        <v>259</v>
      </c>
      <c r="C162" s="9">
        <v>889354.64</v>
      </c>
      <c r="D162" s="31"/>
      <c r="E162" s="9">
        <v>892355.36</v>
      </c>
      <c r="F162" s="39"/>
      <c r="G162" s="3" t="s">
        <v>139</v>
      </c>
      <c r="H162" s="41">
        <f>850200+42155</f>
        <v>892355</v>
      </c>
      <c r="I162" s="40">
        <f>848200+41155</f>
        <v>889355</v>
      </c>
    </row>
    <row r="163" spans="2:9" x14ac:dyDescent="0.3">
      <c r="B163" s="8" t="s">
        <v>140</v>
      </c>
      <c r="C163" s="20">
        <v>848199.64</v>
      </c>
      <c r="D163" s="11"/>
      <c r="E163" s="20">
        <v>850200.36</v>
      </c>
      <c r="F163" s="37"/>
      <c r="G163" s="3" t="s">
        <v>141</v>
      </c>
      <c r="H163" s="41">
        <v>850200</v>
      </c>
      <c r="I163" s="40">
        <v>848200</v>
      </c>
    </row>
    <row r="164" spans="2:9" x14ac:dyDescent="0.3">
      <c r="B164" s="8" t="s">
        <v>142</v>
      </c>
      <c r="C164" s="20">
        <v>41155</v>
      </c>
      <c r="D164" s="11"/>
      <c r="E164" s="20">
        <v>42155</v>
      </c>
      <c r="F164" s="37"/>
      <c r="G164" s="3" t="s">
        <v>143</v>
      </c>
      <c r="H164" s="41">
        <v>42155</v>
      </c>
      <c r="I164" s="40">
        <v>41155</v>
      </c>
    </row>
    <row r="165" spans="2:9" x14ac:dyDescent="0.3">
      <c r="F165" s="3"/>
    </row>
    <row r="166" spans="2:9" x14ac:dyDescent="0.3">
      <c r="F166" s="26"/>
    </row>
    <row r="167" spans="2:9" x14ac:dyDescent="0.3">
      <c r="F167" s="26"/>
    </row>
    <row r="168" spans="2:9" x14ac:dyDescent="0.3">
      <c r="F168" s="26"/>
    </row>
    <row r="169" spans="2:9" x14ac:dyDescent="0.3">
      <c r="F169" s="26">
        <v>18</v>
      </c>
    </row>
    <row r="170" spans="2:9" x14ac:dyDescent="0.3">
      <c r="F170" s="3"/>
    </row>
    <row r="171" spans="2:9" x14ac:dyDescent="0.3">
      <c r="B171" s="113" t="s">
        <v>3</v>
      </c>
      <c r="C171" s="113"/>
      <c r="D171" s="113"/>
      <c r="E171" s="113"/>
      <c r="F171" s="113"/>
    </row>
    <row r="172" spans="2:9" x14ac:dyDescent="0.3">
      <c r="B172" s="113" t="s">
        <v>177</v>
      </c>
      <c r="C172" s="113"/>
      <c r="D172" s="113"/>
      <c r="E172" s="113"/>
      <c r="F172" s="113"/>
    </row>
    <row r="173" spans="2:9" x14ac:dyDescent="0.3">
      <c r="B173" s="113" t="str">
        <f>B3</f>
        <v>Al 31 DE ENERO 2023</v>
      </c>
      <c r="C173" s="113"/>
      <c r="D173" s="113"/>
      <c r="E173" s="113"/>
      <c r="F173" s="113"/>
    </row>
    <row r="174" spans="2:9" x14ac:dyDescent="0.3">
      <c r="B174" s="113" t="s">
        <v>5</v>
      </c>
      <c r="C174" s="113"/>
      <c r="D174" s="113"/>
      <c r="E174" s="113"/>
      <c r="F174" s="113"/>
    </row>
    <row r="175" spans="2:9" x14ac:dyDescent="0.3">
      <c r="B175" s="28"/>
      <c r="C175" s="114" t="s">
        <v>179</v>
      </c>
      <c r="D175" s="114"/>
      <c r="E175" s="114" t="s">
        <v>180</v>
      </c>
      <c r="F175" s="114"/>
    </row>
    <row r="176" spans="2:9" x14ac:dyDescent="0.3">
      <c r="B176" s="27" t="s">
        <v>68</v>
      </c>
      <c r="C176" s="4" t="s">
        <v>181</v>
      </c>
      <c r="D176" s="4" t="s">
        <v>182</v>
      </c>
      <c r="E176" s="4" t="s">
        <v>181</v>
      </c>
      <c r="F176" s="4" t="s">
        <v>182</v>
      </c>
    </row>
    <row r="177" spans="2:9" x14ac:dyDescent="0.3">
      <c r="B177" s="8" t="s">
        <v>144</v>
      </c>
      <c r="C177" s="20">
        <v>2622647.7799999998</v>
      </c>
      <c r="D177" s="11">
        <v>1928544.06</v>
      </c>
      <c r="E177" s="20">
        <v>2625248.2200000002</v>
      </c>
      <c r="F177" s="11">
        <v>1928544.06</v>
      </c>
      <c r="G177" s="7">
        <v>534.04</v>
      </c>
      <c r="H177" s="44">
        <v>2625248</v>
      </c>
      <c r="I177" s="44">
        <v>2622648</v>
      </c>
    </row>
    <row r="178" spans="2:9" x14ac:dyDescent="0.3">
      <c r="B178" s="8" t="s">
        <v>145</v>
      </c>
      <c r="C178" s="9">
        <v>719240</v>
      </c>
      <c r="D178" s="22">
        <v>672727.39</v>
      </c>
      <c r="E178" s="9">
        <v>719240</v>
      </c>
      <c r="F178" s="22">
        <v>672727.39</v>
      </c>
      <c r="G178" s="7">
        <v>534.04999999999995</v>
      </c>
      <c r="H178" s="44">
        <v>719240</v>
      </c>
      <c r="I178" s="44">
        <v>719240</v>
      </c>
    </row>
    <row r="179" spans="2:9" x14ac:dyDescent="0.3">
      <c r="B179" s="8" t="s">
        <v>146</v>
      </c>
      <c r="C179" s="20">
        <v>719240</v>
      </c>
      <c r="D179" s="11">
        <v>672727.39</v>
      </c>
      <c r="E179" s="20">
        <v>719240</v>
      </c>
      <c r="F179" s="11">
        <v>672727.39</v>
      </c>
      <c r="G179" s="7" t="s">
        <v>260</v>
      </c>
      <c r="H179" s="41">
        <v>719240</v>
      </c>
      <c r="I179" s="40">
        <v>719240</v>
      </c>
    </row>
    <row r="180" spans="2:9" x14ac:dyDescent="0.3">
      <c r="B180" s="8" t="s">
        <v>261</v>
      </c>
      <c r="C180" s="20">
        <v>10882.67</v>
      </c>
      <c r="D180" s="23">
        <v>0</v>
      </c>
      <c r="E180" s="20">
        <v>10883.33</v>
      </c>
      <c r="F180" s="23">
        <v>0</v>
      </c>
      <c r="G180" s="7">
        <v>534.05999999999995</v>
      </c>
      <c r="H180" s="44">
        <v>10883</v>
      </c>
      <c r="I180" s="44">
        <v>10883</v>
      </c>
    </row>
    <row r="181" spans="2:9" x14ac:dyDescent="0.3">
      <c r="B181" s="8" t="s">
        <v>147</v>
      </c>
      <c r="C181" s="20">
        <v>2588156.61</v>
      </c>
      <c r="D181" s="11">
        <v>2162887.1800000002</v>
      </c>
      <c r="E181" s="20">
        <v>2588157.39</v>
      </c>
      <c r="F181" s="11">
        <v>2162887.1800000002</v>
      </c>
      <c r="G181" s="7" t="s">
        <v>262</v>
      </c>
      <c r="H181" s="41">
        <v>2588157</v>
      </c>
      <c r="I181" s="40">
        <v>2588157</v>
      </c>
    </row>
    <row r="182" spans="2:9" x14ac:dyDescent="0.3">
      <c r="B182" s="8" t="s">
        <v>148</v>
      </c>
      <c r="C182" s="20">
        <v>1221020.0999999999</v>
      </c>
      <c r="D182" s="11">
        <v>1360639.45</v>
      </c>
      <c r="E182" s="20">
        <v>1221019.9000000001</v>
      </c>
      <c r="F182" s="11">
        <v>1360639.45</v>
      </c>
      <c r="G182" s="7" t="s">
        <v>263</v>
      </c>
      <c r="H182" s="41">
        <v>1221020</v>
      </c>
      <c r="I182" s="40">
        <v>1221020</v>
      </c>
    </row>
    <row r="183" spans="2:9" x14ac:dyDescent="0.3">
      <c r="B183" s="8" t="s">
        <v>149</v>
      </c>
      <c r="C183" s="20">
        <v>841124.5</v>
      </c>
      <c r="D183" s="11">
        <v>751855.52</v>
      </c>
      <c r="E183" s="20">
        <v>841123.5</v>
      </c>
      <c r="F183" s="11">
        <v>751855.52</v>
      </c>
      <c r="G183" s="7" t="s">
        <v>264</v>
      </c>
      <c r="H183" s="41">
        <v>841124</v>
      </c>
      <c r="I183" s="40">
        <v>841124</v>
      </c>
    </row>
    <row r="184" spans="2:9" x14ac:dyDescent="0.3">
      <c r="B184" s="8" t="s">
        <v>265</v>
      </c>
      <c r="C184" s="20">
        <v>875</v>
      </c>
      <c r="D184" s="10">
        <v>0</v>
      </c>
      <c r="E184" s="20">
        <v>875</v>
      </c>
      <c r="F184" s="10">
        <v>0</v>
      </c>
      <c r="G184" s="7" t="s">
        <v>266</v>
      </c>
      <c r="H184" s="41">
        <v>875</v>
      </c>
      <c r="I184" s="40">
        <v>875</v>
      </c>
    </row>
    <row r="185" spans="2:9" x14ac:dyDescent="0.3">
      <c r="B185" s="8" t="s">
        <v>267</v>
      </c>
      <c r="C185" s="20">
        <v>186338</v>
      </c>
      <c r="D185" s="11">
        <v>47945.78</v>
      </c>
      <c r="E185" s="20">
        <v>0</v>
      </c>
      <c r="F185" s="11">
        <v>47945.78</v>
      </c>
      <c r="G185" s="7">
        <v>534.08000000000004</v>
      </c>
      <c r="H185" s="44">
        <v>97519</v>
      </c>
      <c r="I185" s="44">
        <v>88819</v>
      </c>
    </row>
    <row r="186" spans="2:9" x14ac:dyDescent="0.3">
      <c r="B186" s="8" t="s">
        <v>150</v>
      </c>
      <c r="C186" s="9">
        <v>6091879.8499999996</v>
      </c>
      <c r="D186" s="22">
        <v>4177993.04</v>
      </c>
      <c r="E186" s="9">
        <v>5982661.1500000004</v>
      </c>
      <c r="F186" s="22">
        <v>4177993.04</v>
      </c>
      <c r="G186" s="7">
        <v>539</v>
      </c>
      <c r="H186" s="41">
        <v>5982663</v>
      </c>
      <c r="I186" s="40">
        <v>6091878</v>
      </c>
    </row>
    <row r="187" spans="2:9" x14ac:dyDescent="0.3">
      <c r="B187" s="8" t="s">
        <v>151</v>
      </c>
      <c r="C187" s="20">
        <v>723613.22</v>
      </c>
      <c r="D187" s="11">
        <v>20894</v>
      </c>
      <c r="E187" s="20">
        <v>39038.78</v>
      </c>
      <c r="F187" s="11">
        <v>20894</v>
      </c>
      <c r="G187" s="7">
        <v>539.02</v>
      </c>
      <c r="H187" s="41">
        <v>381326</v>
      </c>
      <c r="I187" s="40">
        <v>381326</v>
      </c>
    </row>
    <row r="188" spans="2:9" x14ac:dyDescent="0.3">
      <c r="B188" s="8" t="s">
        <v>152</v>
      </c>
      <c r="C188" s="20">
        <v>-727070.61</v>
      </c>
      <c r="D188" s="11">
        <v>1646879.72</v>
      </c>
      <c r="E188" s="20">
        <v>780160.61</v>
      </c>
      <c r="F188" s="11">
        <v>1646879.72</v>
      </c>
      <c r="G188" s="7">
        <v>539.04</v>
      </c>
      <c r="H188" s="44">
        <v>26545</v>
      </c>
      <c r="I188" s="44">
        <v>26545</v>
      </c>
    </row>
    <row r="189" spans="2:9" x14ac:dyDescent="0.3">
      <c r="B189" s="8" t="s">
        <v>153</v>
      </c>
      <c r="C189" s="10">
        <v>2140010.4299999997</v>
      </c>
      <c r="D189" s="11">
        <v>732855.57000000007</v>
      </c>
      <c r="E189" s="10">
        <v>1267583.57</v>
      </c>
      <c r="F189" s="11">
        <v>732855.57000000007</v>
      </c>
      <c r="G189" s="7">
        <v>539.05999999999995</v>
      </c>
      <c r="H189" s="44">
        <v>1703797</v>
      </c>
      <c r="I189" s="44">
        <v>1703797</v>
      </c>
    </row>
    <row r="190" spans="2:9" x14ac:dyDescent="0.3">
      <c r="B190" s="8" t="s">
        <v>154</v>
      </c>
      <c r="C190" s="20">
        <v>975556.2</v>
      </c>
      <c r="D190" s="11">
        <v>568136.31000000006</v>
      </c>
      <c r="E190" s="20">
        <v>976055.8</v>
      </c>
      <c r="F190" s="11">
        <v>568136.31000000006</v>
      </c>
      <c r="G190" s="7" t="s">
        <v>268</v>
      </c>
      <c r="H190" s="41">
        <v>976056</v>
      </c>
      <c r="I190" s="40">
        <v>975556</v>
      </c>
    </row>
    <row r="191" spans="2:9" x14ac:dyDescent="0.3">
      <c r="B191" s="8" t="s">
        <v>155</v>
      </c>
      <c r="C191" s="20">
        <v>276773.89</v>
      </c>
      <c r="D191" s="11">
        <v>164719.26</v>
      </c>
      <c r="E191" s="20">
        <v>276774.11</v>
      </c>
      <c r="F191" s="11">
        <v>164719.26</v>
      </c>
      <c r="G191" s="7" t="s">
        <v>269</v>
      </c>
      <c r="H191" s="41">
        <v>276774</v>
      </c>
      <c r="I191" s="40">
        <v>276774</v>
      </c>
    </row>
    <row r="192" spans="2:9" x14ac:dyDescent="0.3">
      <c r="B192" s="8" t="s">
        <v>156</v>
      </c>
      <c r="C192" s="20">
        <v>14754.34</v>
      </c>
      <c r="D192" s="10">
        <v>0</v>
      </c>
      <c r="E192" s="20">
        <v>14753.66</v>
      </c>
      <c r="F192" s="10">
        <v>0</v>
      </c>
      <c r="G192" s="7" t="s">
        <v>270</v>
      </c>
      <c r="H192" s="41">
        <v>14754</v>
      </c>
      <c r="I192" s="40">
        <v>14754</v>
      </c>
    </row>
    <row r="193" spans="2:9" x14ac:dyDescent="0.3">
      <c r="B193" s="8" t="s">
        <v>157</v>
      </c>
      <c r="C193" s="20">
        <v>7443888.9000000004</v>
      </c>
      <c r="D193" s="11">
        <v>1197726</v>
      </c>
      <c r="E193" s="20">
        <v>1858463.1</v>
      </c>
      <c r="F193" s="11">
        <v>1197726</v>
      </c>
      <c r="G193" s="7">
        <v>539.07000000000005</v>
      </c>
      <c r="H193" s="44">
        <v>4651176</v>
      </c>
      <c r="I193" s="44">
        <v>4651176</v>
      </c>
    </row>
    <row r="194" spans="2:9" x14ac:dyDescent="0.3">
      <c r="B194" s="8" t="s">
        <v>158</v>
      </c>
      <c r="C194" s="20">
        <v>88819.38</v>
      </c>
      <c r="D194" s="11">
        <v>158918.06</v>
      </c>
      <c r="E194" s="20">
        <v>97518.62</v>
      </c>
      <c r="F194" s="11">
        <v>158918.06</v>
      </c>
      <c r="G194" s="7">
        <v>539.08000000000004</v>
      </c>
      <c r="H194" s="44">
        <v>97519</v>
      </c>
      <c r="I194" s="44">
        <v>88819</v>
      </c>
    </row>
    <row r="195" spans="2:9" x14ac:dyDescent="0.3">
      <c r="B195" s="8" t="s">
        <v>159</v>
      </c>
      <c r="C195" s="10">
        <v>1197826.8499999999</v>
      </c>
      <c r="D195" s="11">
        <v>330</v>
      </c>
      <c r="E195" s="10">
        <v>1149491.1500000001</v>
      </c>
      <c r="F195" s="11">
        <v>330</v>
      </c>
      <c r="G195" s="7">
        <v>539.09</v>
      </c>
      <c r="H195" s="44">
        <v>1149491</v>
      </c>
      <c r="I195" s="44">
        <v>1197827</v>
      </c>
    </row>
    <row r="196" spans="2:9" x14ac:dyDescent="0.3">
      <c r="B196" s="8" t="s">
        <v>160</v>
      </c>
      <c r="C196" s="20">
        <v>199493.85</v>
      </c>
      <c r="D196" s="10">
        <v>0</v>
      </c>
      <c r="E196" s="20">
        <v>201154.15</v>
      </c>
      <c r="F196" s="10">
        <v>0</v>
      </c>
      <c r="G196" s="7" t="s">
        <v>271</v>
      </c>
      <c r="H196" s="41">
        <v>201154</v>
      </c>
      <c r="I196" s="40">
        <v>199494</v>
      </c>
    </row>
    <row r="197" spans="2:9" x14ac:dyDescent="0.3">
      <c r="B197" s="8" t="s">
        <v>161</v>
      </c>
      <c r="C197" s="20">
        <v>773333</v>
      </c>
      <c r="D197" s="11">
        <v>330</v>
      </c>
      <c r="E197" s="20">
        <v>723337</v>
      </c>
      <c r="F197" s="11">
        <v>330</v>
      </c>
      <c r="G197" s="7" t="s">
        <v>272</v>
      </c>
      <c r="H197" s="41">
        <v>723337</v>
      </c>
      <c r="I197" s="40">
        <v>773333</v>
      </c>
    </row>
    <row r="198" spans="2:9" x14ac:dyDescent="0.3">
      <c r="B198" s="8" t="s">
        <v>273</v>
      </c>
      <c r="C198" s="20">
        <v>225000</v>
      </c>
      <c r="D198" s="11">
        <v>0</v>
      </c>
      <c r="E198" s="20">
        <v>225000</v>
      </c>
      <c r="F198" s="11">
        <v>0</v>
      </c>
      <c r="G198" s="7" t="s">
        <v>274</v>
      </c>
      <c r="H198" s="41">
        <v>225000</v>
      </c>
      <c r="I198" s="40">
        <v>225000</v>
      </c>
    </row>
    <row r="199" spans="2:9" x14ac:dyDescent="0.3">
      <c r="B199" s="8" t="s">
        <v>162</v>
      </c>
      <c r="C199" s="20">
        <v>223039.3</v>
      </c>
      <c r="D199" s="11">
        <v>15000</v>
      </c>
      <c r="E199" s="20">
        <v>223038.7</v>
      </c>
      <c r="F199" s="11">
        <v>15000</v>
      </c>
      <c r="G199" s="7">
        <v>539.12</v>
      </c>
      <c r="H199" s="44">
        <v>223039</v>
      </c>
      <c r="I199" s="44">
        <v>223039</v>
      </c>
    </row>
    <row r="200" spans="2:9" x14ac:dyDescent="0.3">
      <c r="B200" s="8" t="s">
        <v>163</v>
      </c>
      <c r="C200" s="20">
        <v>637446.38</v>
      </c>
      <c r="D200" s="11">
        <v>405389.69</v>
      </c>
      <c r="E200" s="20">
        <v>567366.62</v>
      </c>
      <c r="F200" s="11">
        <v>405389.69</v>
      </c>
      <c r="G200" s="7">
        <v>539.99</v>
      </c>
      <c r="H200" s="44">
        <v>567367</v>
      </c>
      <c r="I200" s="44">
        <v>637446</v>
      </c>
    </row>
    <row r="201" spans="2:9" x14ac:dyDescent="0.3">
      <c r="B201" s="5" t="s">
        <v>164</v>
      </c>
      <c r="C201" s="6">
        <v>11238830.6</v>
      </c>
      <c r="D201" s="6">
        <v>9537107.4500000011</v>
      </c>
      <c r="E201" s="6">
        <v>11238831.4</v>
      </c>
      <c r="F201" s="6">
        <v>9537107.4500000011</v>
      </c>
      <c r="G201" s="7">
        <v>54</v>
      </c>
      <c r="H201" s="41">
        <v>11238831</v>
      </c>
      <c r="I201" s="40">
        <v>11238831</v>
      </c>
    </row>
    <row r="202" spans="2:9" x14ac:dyDescent="0.3">
      <c r="B202" s="8" t="s">
        <v>165</v>
      </c>
      <c r="C202" s="9">
        <v>10483738.709999999</v>
      </c>
      <c r="D202" s="9">
        <v>9324951.870000001</v>
      </c>
      <c r="E202" s="9">
        <v>10483739.290000001</v>
      </c>
      <c r="F202" s="9">
        <v>9324951.870000001</v>
      </c>
      <c r="G202" s="7">
        <v>541</v>
      </c>
      <c r="H202" s="41">
        <v>10483739</v>
      </c>
      <c r="I202" s="40">
        <v>10483739</v>
      </c>
    </row>
    <row r="203" spans="2:9" x14ac:dyDescent="0.3">
      <c r="B203" s="8" t="s">
        <v>166</v>
      </c>
      <c r="C203" s="20">
        <v>1191250</v>
      </c>
      <c r="D203" s="10">
        <v>0</v>
      </c>
      <c r="E203" s="20">
        <v>1191250</v>
      </c>
      <c r="F203" s="10">
        <v>0</v>
      </c>
      <c r="G203" s="7">
        <v>541.01</v>
      </c>
      <c r="H203" s="44">
        <v>1191250</v>
      </c>
      <c r="I203" s="44">
        <v>1191250</v>
      </c>
    </row>
    <row r="204" spans="2:9" x14ac:dyDescent="0.3">
      <c r="B204" s="8" t="s">
        <v>275</v>
      </c>
      <c r="C204" s="20">
        <v>111457.56</v>
      </c>
      <c r="D204" s="10">
        <v>0</v>
      </c>
      <c r="E204" s="20">
        <v>111458.44</v>
      </c>
      <c r="F204" s="10">
        <v>0</v>
      </c>
      <c r="G204" s="7">
        <v>541.04</v>
      </c>
      <c r="H204" s="44">
        <v>111458</v>
      </c>
      <c r="I204" s="44">
        <v>111458</v>
      </c>
    </row>
    <row r="205" spans="2:9" x14ac:dyDescent="0.3">
      <c r="B205" s="29" t="s">
        <v>167</v>
      </c>
      <c r="C205" s="32">
        <v>9181031.1500000004</v>
      </c>
      <c r="D205" s="20">
        <v>0</v>
      </c>
      <c r="E205" s="32">
        <v>9181030.8499999996</v>
      </c>
      <c r="F205" s="20">
        <v>0</v>
      </c>
      <c r="G205" s="7">
        <v>541.04999999999995</v>
      </c>
      <c r="H205" s="44">
        <v>9181031</v>
      </c>
      <c r="I205" s="44">
        <v>9181031</v>
      </c>
    </row>
    <row r="206" spans="2:9" x14ac:dyDescent="0.3">
      <c r="B206" s="8" t="s">
        <v>168</v>
      </c>
      <c r="C206" s="9">
        <v>176388.88999999998</v>
      </c>
      <c r="D206" s="9">
        <v>212155.58000000002</v>
      </c>
      <c r="E206" s="9">
        <v>160389.11000000002</v>
      </c>
      <c r="F206" s="9">
        <v>212155.58000000002</v>
      </c>
      <c r="G206" s="7">
        <v>543</v>
      </c>
      <c r="H206" s="41">
        <v>168389</v>
      </c>
      <c r="I206" s="40">
        <v>168389</v>
      </c>
    </row>
    <row r="207" spans="2:9" x14ac:dyDescent="0.3">
      <c r="B207" s="8" t="s">
        <v>276</v>
      </c>
      <c r="C207" s="20">
        <v>146639</v>
      </c>
      <c r="D207" s="10">
        <v>0</v>
      </c>
      <c r="E207" s="20">
        <v>146639</v>
      </c>
      <c r="F207" s="10">
        <v>0</v>
      </c>
      <c r="G207" s="7" t="s">
        <v>277</v>
      </c>
      <c r="H207" s="41">
        <v>146639</v>
      </c>
      <c r="I207" s="40">
        <v>146639</v>
      </c>
    </row>
    <row r="208" spans="2:9" x14ac:dyDescent="0.3">
      <c r="B208" s="8" t="s">
        <v>169</v>
      </c>
      <c r="C208" s="20">
        <v>13749.89</v>
      </c>
      <c r="D208" s="10">
        <v>0</v>
      </c>
      <c r="E208" s="20">
        <v>13750.11</v>
      </c>
      <c r="F208" s="10">
        <v>0</v>
      </c>
      <c r="G208" s="7" t="s">
        <v>278</v>
      </c>
      <c r="H208" s="41">
        <v>13750</v>
      </c>
      <c r="I208" s="40">
        <v>13750</v>
      </c>
    </row>
    <row r="209" spans="2:9" x14ac:dyDescent="0.3">
      <c r="B209" s="8" t="s">
        <v>279</v>
      </c>
      <c r="C209" s="9">
        <v>8000</v>
      </c>
      <c r="D209" s="9">
        <v>0</v>
      </c>
      <c r="E209" s="9">
        <v>8000</v>
      </c>
      <c r="F209" s="9">
        <v>0</v>
      </c>
      <c r="G209" s="7">
        <v>543.02</v>
      </c>
      <c r="H209" s="44">
        <v>8000</v>
      </c>
      <c r="I209" s="44">
        <v>8000</v>
      </c>
    </row>
    <row r="210" spans="2:9" x14ac:dyDescent="0.3">
      <c r="B210" s="8" t="s">
        <v>170</v>
      </c>
      <c r="C210" s="20">
        <v>8000</v>
      </c>
      <c r="D210" s="10">
        <v>0</v>
      </c>
      <c r="E210" s="20">
        <v>8000</v>
      </c>
      <c r="F210" s="10">
        <v>0</v>
      </c>
      <c r="G210" s="7" t="s">
        <v>280</v>
      </c>
      <c r="H210" s="41">
        <v>8000</v>
      </c>
      <c r="I210" s="40">
        <v>8000</v>
      </c>
    </row>
    <row r="211" spans="2:9" x14ac:dyDescent="0.3">
      <c r="B211" s="8" t="s">
        <v>171</v>
      </c>
      <c r="C211" s="9">
        <v>578253</v>
      </c>
      <c r="D211" s="9">
        <v>0</v>
      </c>
      <c r="E211" s="9">
        <v>578253</v>
      </c>
      <c r="F211" s="9">
        <v>0</v>
      </c>
      <c r="G211" s="7">
        <v>544</v>
      </c>
      <c r="H211" s="41">
        <v>578253</v>
      </c>
      <c r="I211" s="40">
        <v>578253</v>
      </c>
    </row>
    <row r="212" spans="2:9" x14ac:dyDescent="0.3">
      <c r="B212" s="8" t="s">
        <v>281</v>
      </c>
      <c r="C212" s="9">
        <v>578253</v>
      </c>
      <c r="D212" s="9">
        <v>0</v>
      </c>
      <c r="E212" s="9">
        <v>578253</v>
      </c>
      <c r="F212" s="9">
        <v>0</v>
      </c>
      <c r="G212" s="7">
        <v>544.02</v>
      </c>
      <c r="H212" s="44">
        <v>578253</v>
      </c>
      <c r="I212" s="44">
        <v>578253</v>
      </c>
    </row>
    <row r="213" spans="2:9" x14ac:dyDescent="0.3">
      <c r="B213" s="8" t="s">
        <v>282</v>
      </c>
      <c r="C213" s="20">
        <v>500000</v>
      </c>
      <c r="D213" s="10">
        <v>0</v>
      </c>
      <c r="E213" s="20">
        <v>500000</v>
      </c>
      <c r="F213" s="10">
        <v>0</v>
      </c>
      <c r="G213" s="7" t="s">
        <v>283</v>
      </c>
      <c r="H213" s="41">
        <v>500000</v>
      </c>
      <c r="I213" s="40">
        <v>500000</v>
      </c>
    </row>
    <row r="214" spans="2:9" x14ac:dyDescent="0.3">
      <c r="B214" s="8" t="s">
        <v>284</v>
      </c>
      <c r="C214" s="20">
        <v>78253</v>
      </c>
      <c r="D214" s="10">
        <v>0</v>
      </c>
      <c r="E214" s="20">
        <v>78253</v>
      </c>
      <c r="F214" s="10">
        <v>0</v>
      </c>
      <c r="G214" s="7" t="s">
        <v>189</v>
      </c>
      <c r="H214" s="41">
        <v>78253</v>
      </c>
      <c r="I214" s="40">
        <v>78253</v>
      </c>
    </row>
    <row r="215" spans="2:9" x14ac:dyDescent="0.3">
      <c r="B215" s="8" t="s">
        <v>172</v>
      </c>
      <c r="C215" s="9">
        <v>8450</v>
      </c>
      <c r="D215" s="9">
        <v>0</v>
      </c>
      <c r="E215" s="9">
        <v>8450</v>
      </c>
      <c r="F215" s="9">
        <v>0</v>
      </c>
      <c r="G215" s="7">
        <v>549</v>
      </c>
      <c r="H215" s="41">
        <v>8450</v>
      </c>
      <c r="I215" s="40">
        <v>8450</v>
      </c>
    </row>
    <row r="216" spans="2:9" x14ac:dyDescent="0.3">
      <c r="B216" s="8" t="s">
        <v>285</v>
      </c>
      <c r="C216" s="20">
        <v>8450</v>
      </c>
      <c r="D216" s="10">
        <v>0</v>
      </c>
      <c r="E216" s="20">
        <v>8450</v>
      </c>
      <c r="F216" s="10">
        <v>0</v>
      </c>
      <c r="G216" s="7">
        <v>549.99</v>
      </c>
      <c r="H216" s="44">
        <v>8450</v>
      </c>
      <c r="I216" s="44">
        <v>8450</v>
      </c>
    </row>
    <row r="217" spans="2:9" x14ac:dyDescent="0.3">
      <c r="B217" s="5" t="s">
        <v>173</v>
      </c>
      <c r="C217" s="6">
        <v>15837.67</v>
      </c>
      <c r="D217" s="6">
        <v>12000</v>
      </c>
      <c r="E217" s="6">
        <v>15836.33</v>
      </c>
      <c r="F217" s="6">
        <v>12000</v>
      </c>
      <c r="G217" s="7">
        <v>56</v>
      </c>
      <c r="H217" s="41">
        <v>15838</v>
      </c>
      <c r="I217" s="40">
        <v>15836</v>
      </c>
    </row>
    <row r="218" spans="2:9" x14ac:dyDescent="0.3">
      <c r="B218" s="8" t="s">
        <v>174</v>
      </c>
      <c r="C218" s="20">
        <v>15837.67</v>
      </c>
      <c r="D218" s="10">
        <v>12000</v>
      </c>
      <c r="E218" s="20">
        <v>15836.33</v>
      </c>
      <c r="F218" s="10">
        <v>12000</v>
      </c>
      <c r="G218" s="7">
        <v>561.01</v>
      </c>
      <c r="H218" s="44">
        <v>15838</v>
      </c>
      <c r="I218" s="44">
        <v>15836</v>
      </c>
    </row>
    <row r="219" spans="2:9" x14ac:dyDescent="0.3">
      <c r="B219" s="5" t="s">
        <v>175</v>
      </c>
      <c r="C219" s="6">
        <v>231938305.10999998</v>
      </c>
      <c r="D219" s="6">
        <v>199279629.09</v>
      </c>
      <c r="E219" s="6">
        <v>236145114.89000002</v>
      </c>
      <c r="F219" s="6">
        <v>199279629.09</v>
      </c>
      <c r="G219" s="43">
        <v>5</v>
      </c>
      <c r="H219" s="41">
        <v>236141142</v>
      </c>
      <c r="I219" s="40">
        <v>231942278</v>
      </c>
    </row>
    <row r="220" spans="2:9" x14ac:dyDescent="0.3">
      <c r="B220" s="5" t="s">
        <v>176</v>
      </c>
      <c r="C220" s="33">
        <v>42410903.340000004</v>
      </c>
      <c r="D220" s="33">
        <f>D51-D219</f>
        <v>-199279629.09</v>
      </c>
      <c r="E220" s="33">
        <v>42410903.340000004</v>
      </c>
      <c r="F220" s="33">
        <f>F51-F219</f>
        <v>-199279629.09</v>
      </c>
      <c r="G220" s="3" t="s">
        <v>286</v>
      </c>
    </row>
    <row r="221" spans="2:9" x14ac:dyDescent="0.3">
      <c r="B221" s="34"/>
      <c r="C221" s="15"/>
      <c r="D221" s="15"/>
      <c r="E221" s="15"/>
      <c r="F221" s="15"/>
    </row>
    <row r="222" spans="2:9" x14ac:dyDescent="0.3">
      <c r="B222" s="35"/>
      <c r="C222" s="17"/>
      <c r="D222" s="17"/>
      <c r="E222" s="17"/>
      <c r="F222" s="17"/>
    </row>
    <row r="223" spans="2:9" x14ac:dyDescent="0.3">
      <c r="B223" s="35"/>
      <c r="C223" s="17"/>
      <c r="D223" s="17"/>
      <c r="E223" s="17"/>
      <c r="F223" s="17"/>
    </row>
    <row r="224" spans="2:9" x14ac:dyDescent="0.3">
      <c r="B224" s="35"/>
      <c r="C224" s="17"/>
      <c r="D224" s="17"/>
      <c r="E224" s="17"/>
      <c r="F224" s="17"/>
    </row>
    <row r="225" spans="2:6" x14ac:dyDescent="0.3">
      <c r="B225" s="35"/>
      <c r="C225" s="17"/>
      <c r="D225" s="17"/>
      <c r="E225" s="17"/>
      <c r="F225" s="26">
        <v>19</v>
      </c>
    </row>
    <row r="226" spans="2:6" x14ac:dyDescent="0.3">
      <c r="B226" s="35"/>
      <c r="C226" s="17"/>
      <c r="D226" s="17"/>
      <c r="E226" s="17"/>
      <c r="F226" s="17"/>
    </row>
  </sheetData>
  <mergeCells count="25">
    <mergeCell ref="B1:F1"/>
    <mergeCell ref="B2:F2"/>
    <mergeCell ref="B3:F3"/>
    <mergeCell ref="B4:F4"/>
    <mergeCell ref="B5:B6"/>
    <mergeCell ref="C5:D5"/>
    <mergeCell ref="E5:F5"/>
    <mergeCell ref="B57:F57"/>
    <mergeCell ref="B58:F58"/>
    <mergeCell ref="B59:F59"/>
    <mergeCell ref="B60:F60"/>
    <mergeCell ref="C61:D61"/>
    <mergeCell ref="E61:F61"/>
    <mergeCell ref="B114:F114"/>
    <mergeCell ref="B115:F115"/>
    <mergeCell ref="B116:F116"/>
    <mergeCell ref="B117:F117"/>
    <mergeCell ref="C118:D118"/>
    <mergeCell ref="E118:F118"/>
    <mergeCell ref="B171:F171"/>
    <mergeCell ref="B172:F172"/>
    <mergeCell ref="B173:F173"/>
    <mergeCell ref="B174:F174"/>
    <mergeCell ref="C175:D175"/>
    <mergeCell ref="E175:F1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B19" sqref="B19"/>
    </sheetView>
  </sheetViews>
  <sheetFormatPr baseColWidth="10" defaultColWidth="11.42578125" defaultRowHeight="15.75" x14ac:dyDescent="0.25"/>
  <cols>
    <col min="1" max="1" width="15.140625" style="48" customWidth="1"/>
    <col min="2" max="2" width="35" style="48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108" t="s">
        <v>287</v>
      </c>
      <c r="B1" s="83" t="s">
        <v>321</v>
      </c>
      <c r="C1" s="63"/>
      <c r="D1" s="109" t="s">
        <v>288</v>
      </c>
      <c r="E1" s="106">
        <v>1</v>
      </c>
      <c r="F1" s="63"/>
      <c r="G1" s="83" t="s">
        <v>289</v>
      </c>
      <c r="H1" s="63"/>
      <c r="I1" s="83" t="s">
        <v>290</v>
      </c>
      <c r="J1" s="63"/>
      <c r="K1" s="83" t="s">
        <v>291</v>
      </c>
      <c r="L1" s="63"/>
      <c r="M1" s="83"/>
      <c r="N1" s="83"/>
      <c r="O1" s="87"/>
      <c r="P1" s="87"/>
      <c r="Q1" s="83"/>
      <c r="R1" s="87"/>
      <c r="S1" s="116" t="s">
        <v>292</v>
      </c>
      <c r="U1" s="107" t="s">
        <v>293</v>
      </c>
    </row>
    <row r="2" spans="1:21" x14ac:dyDescent="0.25">
      <c r="A2" s="68" t="s">
        <v>294</v>
      </c>
      <c r="B2" s="83" t="s">
        <v>321</v>
      </c>
      <c r="C2" s="63"/>
      <c r="D2" s="119" t="s">
        <v>295</v>
      </c>
      <c r="E2" s="120"/>
      <c r="F2" s="63"/>
      <c r="G2" s="83" t="s">
        <v>289</v>
      </c>
      <c r="H2" s="63"/>
      <c r="I2" s="83" t="s">
        <v>290</v>
      </c>
      <c r="J2" s="63"/>
      <c r="K2" s="83" t="s">
        <v>291</v>
      </c>
      <c r="L2" s="63"/>
      <c r="M2" s="83"/>
      <c r="N2" s="83"/>
      <c r="O2" s="83"/>
      <c r="P2" s="83"/>
      <c r="Q2" s="83"/>
      <c r="R2" s="83"/>
      <c r="S2" s="117"/>
      <c r="U2" s="79" t="s">
        <v>293</v>
      </c>
    </row>
    <row r="3" spans="1:21" ht="16.5" thickBot="1" x14ac:dyDescent="0.3">
      <c r="A3" s="68" t="s">
        <v>296</v>
      </c>
      <c r="B3" s="83" t="s">
        <v>321</v>
      </c>
      <c r="C3" s="63"/>
      <c r="D3" s="121"/>
      <c r="E3" s="122"/>
      <c r="F3" s="63"/>
      <c r="G3" s="83" t="s">
        <v>289</v>
      </c>
      <c r="H3" s="63"/>
      <c r="I3" s="83" t="s">
        <v>290</v>
      </c>
      <c r="J3" s="63"/>
      <c r="K3" s="83" t="s">
        <v>291</v>
      </c>
      <c r="L3" s="63"/>
      <c r="M3" s="83"/>
      <c r="N3" s="83"/>
      <c r="O3" s="83"/>
      <c r="P3" s="83"/>
      <c r="Q3" s="83"/>
      <c r="R3" s="83"/>
      <c r="S3" s="117"/>
      <c r="U3" s="79" t="s">
        <v>293</v>
      </c>
    </row>
    <row r="4" spans="1:21" x14ac:dyDescent="0.25">
      <c r="A4" s="68" t="s">
        <v>297</v>
      </c>
      <c r="B4" s="83" t="s">
        <v>321</v>
      </c>
      <c r="C4" s="63"/>
      <c r="D4" s="63"/>
      <c r="E4" s="63"/>
      <c r="F4" s="63"/>
      <c r="G4" s="83" t="s">
        <v>298</v>
      </c>
      <c r="H4" s="63"/>
      <c r="I4" s="83" t="s">
        <v>299</v>
      </c>
      <c r="J4" s="63"/>
      <c r="K4" s="83" t="s">
        <v>300</v>
      </c>
      <c r="L4" s="63"/>
      <c r="M4" s="83"/>
      <c r="N4" s="83"/>
      <c r="O4" s="83"/>
      <c r="P4" s="83"/>
      <c r="Q4" s="83"/>
      <c r="R4" s="83"/>
      <c r="S4" s="117"/>
      <c r="U4" s="79" t="s">
        <v>293</v>
      </c>
    </row>
    <row r="5" spans="1:21" ht="16.5" thickBot="1" x14ac:dyDescent="0.3">
      <c r="A5" s="69" t="s">
        <v>39</v>
      </c>
      <c r="B5" s="84" t="s">
        <v>322</v>
      </c>
      <c r="C5" s="64"/>
      <c r="D5" s="64"/>
      <c r="E5" s="64"/>
      <c r="F5" s="64"/>
      <c r="G5" s="84" t="s">
        <v>298</v>
      </c>
      <c r="H5" s="64"/>
      <c r="I5" s="84" t="s">
        <v>299</v>
      </c>
      <c r="J5" s="64"/>
      <c r="K5" s="84" t="s">
        <v>300</v>
      </c>
      <c r="L5" s="64"/>
      <c r="M5" s="84"/>
      <c r="N5" s="84"/>
      <c r="O5" s="84"/>
      <c r="P5" s="84"/>
      <c r="Q5" s="84"/>
      <c r="R5" s="84"/>
      <c r="S5" s="118"/>
      <c r="U5" s="80" t="s">
        <v>293</v>
      </c>
    </row>
    <row r="6" spans="1:21" x14ac:dyDescent="0.25">
      <c r="A6" s="89" t="s">
        <v>301</v>
      </c>
      <c r="B6" s="90" t="s">
        <v>321</v>
      </c>
      <c r="C6" s="65"/>
      <c r="D6" s="65"/>
      <c r="E6" s="65"/>
      <c r="F6" s="65"/>
      <c r="G6" s="85" t="s">
        <v>289</v>
      </c>
      <c r="H6" s="65"/>
      <c r="I6" s="85" t="s">
        <v>290</v>
      </c>
      <c r="J6" s="65"/>
      <c r="K6" s="85" t="s">
        <v>291</v>
      </c>
      <c r="L6" s="65"/>
      <c r="M6" s="85"/>
      <c r="N6" s="85"/>
      <c r="O6" s="85"/>
      <c r="P6" s="85"/>
      <c r="Q6" s="85"/>
      <c r="R6" s="85"/>
      <c r="U6" s="81" t="s">
        <v>293</v>
      </c>
    </row>
    <row r="7" spans="1:21" x14ac:dyDescent="0.25">
      <c r="A7" s="91" t="s">
        <v>302</v>
      </c>
      <c r="B7" s="90" t="s">
        <v>321</v>
      </c>
      <c r="C7" s="65"/>
      <c r="D7" s="65"/>
      <c r="E7" s="65"/>
      <c r="F7" s="65"/>
      <c r="G7" s="85" t="s">
        <v>289</v>
      </c>
      <c r="H7" s="65"/>
      <c r="I7" s="85" t="s">
        <v>290</v>
      </c>
      <c r="J7" s="65"/>
      <c r="K7" s="85" t="s">
        <v>291</v>
      </c>
      <c r="L7" s="65"/>
      <c r="M7" s="85"/>
      <c r="N7" s="85"/>
      <c r="O7" s="85"/>
      <c r="P7" s="85"/>
      <c r="Q7" s="85"/>
      <c r="R7" s="85"/>
      <c r="U7" s="81" t="s">
        <v>303</v>
      </c>
    </row>
    <row r="8" spans="1:21" x14ac:dyDescent="0.25">
      <c r="A8" s="91" t="s">
        <v>304</v>
      </c>
      <c r="B8" s="90" t="s">
        <v>320</v>
      </c>
      <c r="C8" s="65"/>
      <c r="D8" s="65"/>
      <c r="E8" s="65"/>
      <c r="F8" s="65"/>
      <c r="G8" s="85" t="s">
        <v>298</v>
      </c>
      <c r="H8" s="65"/>
      <c r="I8" s="85" t="s">
        <v>299</v>
      </c>
      <c r="J8" s="65"/>
      <c r="K8" s="85" t="s">
        <v>300</v>
      </c>
      <c r="L8" s="65"/>
      <c r="M8" s="85"/>
      <c r="N8" s="85"/>
      <c r="O8" s="85"/>
      <c r="P8" s="85"/>
      <c r="Q8" s="85"/>
      <c r="R8" s="85"/>
      <c r="U8" s="81" t="s">
        <v>305</v>
      </c>
    </row>
    <row r="9" spans="1:21" x14ac:dyDescent="0.25">
      <c r="A9" s="72">
        <v>20</v>
      </c>
      <c r="B9" s="86" t="s">
        <v>319</v>
      </c>
      <c r="C9" s="66"/>
      <c r="D9" s="66"/>
      <c r="E9" s="66"/>
      <c r="F9" s="66"/>
      <c r="G9" s="86" t="s">
        <v>298</v>
      </c>
      <c r="H9" s="66"/>
      <c r="I9" s="86" t="s">
        <v>299</v>
      </c>
      <c r="J9" s="66"/>
      <c r="K9" s="86" t="s">
        <v>300</v>
      </c>
      <c r="L9" s="66"/>
      <c r="M9" s="86"/>
      <c r="N9" s="86"/>
      <c r="O9" s="86"/>
      <c r="P9" s="86"/>
      <c r="Q9" s="86"/>
      <c r="R9" s="86"/>
      <c r="U9" s="81" t="s">
        <v>293</v>
      </c>
    </row>
    <row r="10" spans="1:21" x14ac:dyDescent="0.25">
      <c r="A10" s="72">
        <v>21</v>
      </c>
      <c r="B10" s="86" t="s">
        <v>319</v>
      </c>
      <c r="C10" s="66"/>
      <c r="D10" s="66"/>
      <c r="E10" s="66"/>
      <c r="F10" s="66"/>
      <c r="G10" s="86" t="s">
        <v>298</v>
      </c>
      <c r="H10" s="66"/>
      <c r="I10" s="86" t="s">
        <v>299</v>
      </c>
      <c r="J10" s="66"/>
      <c r="K10" s="86" t="s">
        <v>300</v>
      </c>
      <c r="L10" s="66"/>
      <c r="M10" s="86"/>
      <c r="N10" s="86"/>
      <c r="O10" s="86"/>
      <c r="P10" s="86"/>
      <c r="Q10" s="86"/>
      <c r="R10" s="86"/>
      <c r="U10" s="81" t="s">
        <v>293</v>
      </c>
    </row>
    <row r="11" spans="1:21" x14ac:dyDescent="0.25">
      <c r="A11" s="72">
        <v>22</v>
      </c>
      <c r="B11" s="86" t="s">
        <v>319</v>
      </c>
      <c r="C11" s="66"/>
      <c r="D11" s="66"/>
      <c r="E11" s="66"/>
      <c r="F11" s="66"/>
      <c r="G11" s="86" t="s">
        <v>298</v>
      </c>
      <c r="H11" s="66"/>
      <c r="I11" s="86" t="s">
        <v>299</v>
      </c>
      <c r="J11" s="66"/>
      <c r="K11" s="86" t="s">
        <v>300</v>
      </c>
      <c r="L11" s="66"/>
      <c r="M11" s="86"/>
      <c r="N11" s="86"/>
      <c r="O11" s="86"/>
      <c r="P11" s="86"/>
      <c r="Q11" s="86"/>
      <c r="R11" s="86"/>
      <c r="U11" s="81" t="s">
        <v>293</v>
      </c>
    </row>
    <row r="12" spans="1:21" x14ac:dyDescent="0.25">
      <c r="A12" s="72">
        <v>23</v>
      </c>
      <c r="B12" s="86" t="s">
        <v>319</v>
      </c>
      <c r="C12" s="66"/>
      <c r="D12" s="66"/>
      <c r="E12" s="66"/>
      <c r="F12" s="66"/>
      <c r="G12" s="86" t="s">
        <v>298</v>
      </c>
      <c r="H12" s="66"/>
      <c r="I12" s="86" t="s">
        <v>299</v>
      </c>
      <c r="J12" s="66"/>
      <c r="K12" s="86" t="s">
        <v>300</v>
      </c>
      <c r="L12" s="66"/>
      <c r="M12" s="86"/>
      <c r="N12" s="86"/>
      <c r="O12" s="86"/>
      <c r="P12" s="86"/>
      <c r="Q12" s="86"/>
      <c r="R12" s="86"/>
      <c r="U12" s="81" t="s">
        <v>293</v>
      </c>
    </row>
    <row r="13" spans="1:21" x14ac:dyDescent="0.25">
      <c r="A13" s="73">
        <v>24</v>
      </c>
      <c r="B13" s="82" t="s">
        <v>320</v>
      </c>
      <c r="C13" s="67"/>
      <c r="D13" s="67"/>
      <c r="E13" s="67"/>
      <c r="F13" s="67"/>
      <c r="G13" s="82" t="s">
        <v>298</v>
      </c>
      <c r="H13" s="67"/>
      <c r="I13" s="82" t="s">
        <v>299</v>
      </c>
      <c r="J13" s="67"/>
      <c r="K13" s="82" t="s">
        <v>300</v>
      </c>
      <c r="L13" s="67"/>
      <c r="M13" s="82"/>
      <c r="N13" s="82"/>
      <c r="O13" s="82"/>
      <c r="P13" s="82"/>
      <c r="Q13" s="82"/>
      <c r="R13" s="82"/>
      <c r="U13" s="81" t="s">
        <v>293</v>
      </c>
    </row>
    <row r="14" spans="1:21" x14ac:dyDescent="0.25">
      <c r="A14" s="73">
        <v>25</v>
      </c>
      <c r="B14" s="82" t="s">
        <v>320</v>
      </c>
      <c r="C14" s="67"/>
      <c r="D14" s="67"/>
      <c r="E14" s="67"/>
      <c r="F14" s="67"/>
      <c r="G14" s="82" t="s">
        <v>298</v>
      </c>
      <c r="H14" s="67"/>
      <c r="I14" s="82" t="s">
        <v>299</v>
      </c>
      <c r="J14" s="67"/>
      <c r="K14" s="82" t="s">
        <v>300</v>
      </c>
      <c r="L14" s="67"/>
      <c r="M14" s="82"/>
      <c r="N14" s="82"/>
      <c r="O14" s="82"/>
      <c r="P14" s="82"/>
      <c r="Q14" s="82"/>
      <c r="R14" s="82"/>
      <c r="U14" s="81" t="s">
        <v>293</v>
      </c>
    </row>
    <row r="15" spans="1:21" x14ac:dyDescent="0.25">
      <c r="A15" s="73">
        <v>26</v>
      </c>
      <c r="B15" s="82" t="s">
        <v>320</v>
      </c>
      <c r="C15" s="67"/>
      <c r="D15" s="67"/>
      <c r="E15" s="67"/>
      <c r="F15" s="67"/>
      <c r="G15" s="82" t="s">
        <v>298</v>
      </c>
      <c r="H15" s="67"/>
      <c r="I15" s="82" t="s">
        <v>299</v>
      </c>
      <c r="J15" s="67"/>
      <c r="K15" s="82" t="s">
        <v>300</v>
      </c>
      <c r="L15" s="67"/>
      <c r="M15" s="82"/>
      <c r="N15" s="82"/>
      <c r="O15" s="82"/>
      <c r="P15" s="82"/>
      <c r="Q15" s="82"/>
      <c r="R15" s="82"/>
      <c r="U15" s="81" t="s">
        <v>293</v>
      </c>
    </row>
    <row r="16" spans="1:21" x14ac:dyDescent="0.25">
      <c r="A16" s="91">
        <v>27</v>
      </c>
      <c r="B16" s="90" t="s">
        <v>320</v>
      </c>
      <c r="C16" s="65"/>
      <c r="D16" s="65"/>
      <c r="E16" s="65"/>
      <c r="F16" s="65"/>
      <c r="G16" s="85" t="s">
        <v>298</v>
      </c>
      <c r="H16" s="65"/>
      <c r="I16" s="85" t="s">
        <v>299</v>
      </c>
      <c r="J16" s="65"/>
      <c r="K16" s="85" t="s">
        <v>300</v>
      </c>
      <c r="L16" s="65"/>
      <c r="M16" s="85"/>
      <c r="N16" s="85"/>
      <c r="O16" s="85"/>
      <c r="P16" s="85"/>
      <c r="Q16" s="85"/>
      <c r="R16" s="85"/>
      <c r="U16" s="81" t="s">
        <v>293</v>
      </c>
    </row>
    <row r="17" spans="1:21" x14ac:dyDescent="0.25">
      <c r="A17" s="73">
        <v>28</v>
      </c>
      <c r="B17" s="73" t="s">
        <v>318</v>
      </c>
      <c r="C17" s="67"/>
      <c r="D17" s="67"/>
      <c r="E17" s="67"/>
      <c r="F17" s="67"/>
      <c r="G17" s="82" t="s">
        <v>298</v>
      </c>
      <c r="H17" s="67"/>
      <c r="I17" s="82" t="s">
        <v>299</v>
      </c>
      <c r="J17" s="67"/>
      <c r="K17" s="82" t="s">
        <v>300</v>
      </c>
      <c r="L17" s="67"/>
      <c r="M17" s="82"/>
      <c r="N17" s="82"/>
      <c r="O17" s="82"/>
      <c r="P17" s="82"/>
      <c r="Q17" s="82"/>
      <c r="R17" s="82"/>
      <c r="U17" s="81" t="s">
        <v>293</v>
      </c>
    </row>
    <row r="18" spans="1:21" x14ac:dyDescent="0.25">
      <c r="A18" s="73">
        <v>29</v>
      </c>
      <c r="B18" s="73" t="s">
        <v>318</v>
      </c>
      <c r="C18" s="67"/>
      <c r="D18" s="67"/>
      <c r="E18" s="67"/>
      <c r="F18" s="67"/>
      <c r="G18" s="82" t="s">
        <v>298</v>
      </c>
      <c r="H18" s="67"/>
      <c r="I18" s="82" t="s">
        <v>299</v>
      </c>
      <c r="J18" s="67"/>
      <c r="K18" s="82" t="s">
        <v>300</v>
      </c>
      <c r="L18" s="67"/>
      <c r="M18" s="82"/>
      <c r="N18" s="82"/>
      <c r="O18" s="82"/>
      <c r="P18" s="82"/>
      <c r="Q18" s="82"/>
      <c r="R18" s="82"/>
      <c r="U18" s="81" t="s">
        <v>293</v>
      </c>
    </row>
    <row r="19" spans="1:21" x14ac:dyDescent="0.25">
      <c r="A19" s="91">
        <v>30</v>
      </c>
      <c r="B19" s="90" t="s">
        <v>321</v>
      </c>
      <c r="C19" s="65"/>
      <c r="D19" s="65"/>
      <c r="E19" s="65"/>
      <c r="F19" s="65"/>
      <c r="G19" s="85" t="s">
        <v>289</v>
      </c>
      <c r="H19" s="65"/>
      <c r="I19" s="85" t="s">
        <v>290</v>
      </c>
      <c r="J19" s="65"/>
      <c r="K19" s="85" t="s">
        <v>291</v>
      </c>
      <c r="L19" s="65"/>
      <c r="M19" s="85"/>
      <c r="N19" s="85"/>
      <c r="O19" s="85"/>
      <c r="P19" s="85"/>
      <c r="Q19" s="85"/>
      <c r="R19" s="85"/>
      <c r="U19" s="81" t="s">
        <v>306</v>
      </c>
    </row>
    <row r="20" spans="1:21" x14ac:dyDescent="0.25">
      <c r="O20" s="62"/>
      <c r="P20" s="62"/>
      <c r="Q20" s="62"/>
      <c r="R20" s="62"/>
    </row>
    <row r="22" spans="1:21" x14ac:dyDescent="0.25">
      <c r="M22" s="78" t="s">
        <v>307</v>
      </c>
    </row>
    <row r="23" spans="1:21" x14ac:dyDescent="0.25">
      <c r="M23" s="74" t="s">
        <v>308</v>
      </c>
    </row>
    <row r="24" spans="1:21" x14ac:dyDescent="0.25">
      <c r="M24" s="75" t="s">
        <v>309</v>
      </c>
    </row>
    <row r="25" spans="1:21" x14ac:dyDescent="0.25">
      <c r="M25" s="76" t="s">
        <v>310</v>
      </c>
    </row>
    <row r="26" spans="1:21" x14ac:dyDescent="0.25">
      <c r="M26" s="77" t="s">
        <v>311</v>
      </c>
    </row>
  </sheetData>
  <mergeCells count="2">
    <mergeCell ref="S1:S5"/>
    <mergeCell ref="D2:E3"/>
  </mergeCells>
  <phoneticPr fontId="30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8" customWidth="1"/>
    <col min="2" max="2" width="28.85546875" style="48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108" t="s">
        <v>287</v>
      </c>
      <c r="B1" s="83" t="s">
        <v>312</v>
      </c>
      <c r="C1" s="63"/>
      <c r="D1" s="63"/>
      <c r="E1" s="63"/>
      <c r="F1" s="63"/>
      <c r="G1" s="83" t="s">
        <v>313</v>
      </c>
      <c r="H1" s="83"/>
      <c r="I1" s="87" t="s">
        <v>314</v>
      </c>
      <c r="J1" s="87"/>
      <c r="K1" s="83" t="s">
        <v>315</v>
      </c>
      <c r="L1" s="87"/>
      <c r="M1" s="116" t="s">
        <v>292</v>
      </c>
      <c r="O1" s="109" t="s">
        <v>288</v>
      </c>
      <c r="P1" s="106">
        <v>1</v>
      </c>
      <c r="R1" s="107" t="s">
        <v>293</v>
      </c>
    </row>
    <row r="2" spans="1:18" ht="19.5" customHeight="1" x14ac:dyDescent="0.25">
      <c r="A2" s="68" t="s">
        <v>294</v>
      </c>
      <c r="B2" s="83" t="s">
        <v>312</v>
      </c>
      <c r="C2" s="63"/>
      <c r="D2" s="63"/>
      <c r="E2" s="63"/>
      <c r="F2" s="63"/>
      <c r="G2" s="83" t="s">
        <v>313</v>
      </c>
      <c r="H2" s="83"/>
      <c r="I2" s="83" t="s">
        <v>314</v>
      </c>
      <c r="J2" s="83"/>
      <c r="K2" s="83" t="s">
        <v>315</v>
      </c>
      <c r="L2" s="83"/>
      <c r="M2" s="117"/>
      <c r="O2" s="119" t="s">
        <v>295</v>
      </c>
      <c r="P2" s="120"/>
      <c r="R2" s="79" t="s">
        <v>293</v>
      </c>
    </row>
    <row r="3" spans="1:18" ht="19.5" customHeight="1" thickBot="1" x14ac:dyDescent="0.3">
      <c r="A3" s="68" t="s">
        <v>296</v>
      </c>
      <c r="B3" s="83" t="s">
        <v>312</v>
      </c>
      <c r="C3" s="63"/>
      <c r="D3" s="63"/>
      <c r="E3" s="63"/>
      <c r="F3" s="63"/>
      <c r="G3" s="83" t="s">
        <v>313</v>
      </c>
      <c r="H3" s="83"/>
      <c r="I3" s="83" t="s">
        <v>314</v>
      </c>
      <c r="J3" s="83"/>
      <c r="K3" s="83" t="s">
        <v>315</v>
      </c>
      <c r="L3" s="83"/>
      <c r="M3" s="117"/>
      <c r="O3" s="121"/>
      <c r="P3" s="122"/>
      <c r="R3" s="79" t="s">
        <v>293</v>
      </c>
    </row>
    <row r="4" spans="1:18" ht="19.5" customHeight="1" x14ac:dyDescent="0.25">
      <c r="A4" s="68" t="s">
        <v>297</v>
      </c>
      <c r="B4" s="83" t="s">
        <v>316</v>
      </c>
      <c r="C4" s="63"/>
      <c r="D4" s="63"/>
      <c r="E4" s="63"/>
      <c r="F4" s="63"/>
      <c r="G4" s="83" t="s">
        <v>313</v>
      </c>
      <c r="H4" s="83"/>
      <c r="I4" s="83" t="s">
        <v>314</v>
      </c>
      <c r="J4" s="83"/>
      <c r="K4" s="83" t="s">
        <v>315</v>
      </c>
      <c r="L4" s="83"/>
      <c r="M4" s="117"/>
      <c r="R4" s="79" t="s">
        <v>293</v>
      </c>
    </row>
    <row r="5" spans="1:18" ht="19.5" customHeight="1" thickBot="1" x14ac:dyDescent="0.3">
      <c r="A5" s="69" t="s">
        <v>39</v>
      </c>
      <c r="B5" s="84" t="s">
        <v>316</v>
      </c>
      <c r="C5" s="64"/>
      <c r="D5" s="64"/>
      <c r="E5" s="64"/>
      <c r="F5" s="64"/>
      <c r="G5" s="84" t="s">
        <v>313</v>
      </c>
      <c r="H5" s="84"/>
      <c r="I5" s="84" t="s">
        <v>314</v>
      </c>
      <c r="J5" s="84"/>
      <c r="K5" s="84" t="s">
        <v>315</v>
      </c>
      <c r="L5" s="84"/>
      <c r="M5" s="118"/>
      <c r="R5" s="80" t="s">
        <v>293</v>
      </c>
    </row>
    <row r="6" spans="1:18" ht="19.5" customHeight="1" x14ac:dyDescent="0.25">
      <c r="A6" s="70" t="s">
        <v>301</v>
      </c>
      <c r="B6" s="85" t="s">
        <v>312</v>
      </c>
      <c r="C6" s="65"/>
      <c r="D6" s="65"/>
      <c r="E6" s="65"/>
      <c r="F6" s="65"/>
      <c r="G6" s="85" t="s">
        <v>313</v>
      </c>
      <c r="H6" s="85"/>
      <c r="I6" s="85" t="s">
        <v>314</v>
      </c>
      <c r="J6" s="85"/>
      <c r="K6" s="85" t="s">
        <v>315</v>
      </c>
      <c r="L6" s="85"/>
      <c r="R6" s="81" t="s">
        <v>293</v>
      </c>
    </row>
    <row r="7" spans="1:18" ht="19.5" customHeight="1" x14ac:dyDescent="0.25">
      <c r="A7" s="71" t="s">
        <v>302</v>
      </c>
      <c r="B7" s="85" t="s">
        <v>312</v>
      </c>
      <c r="C7" s="65"/>
      <c r="D7" s="65"/>
      <c r="E7" s="65"/>
      <c r="F7" s="65"/>
      <c r="G7" s="85" t="s">
        <v>313</v>
      </c>
      <c r="H7" s="85"/>
      <c r="I7" s="85" t="s">
        <v>314</v>
      </c>
      <c r="J7" s="85"/>
      <c r="K7" s="85" t="s">
        <v>315</v>
      </c>
      <c r="L7" s="85"/>
      <c r="R7" s="81" t="s">
        <v>303</v>
      </c>
    </row>
    <row r="8" spans="1:18" ht="19.5" customHeight="1" x14ac:dyDescent="0.25">
      <c r="A8" s="71" t="s">
        <v>304</v>
      </c>
      <c r="B8" s="85" t="s">
        <v>316</v>
      </c>
      <c r="C8" s="65"/>
      <c r="D8" s="65"/>
      <c r="E8" s="65"/>
      <c r="F8" s="65"/>
      <c r="G8" s="85" t="s">
        <v>313</v>
      </c>
      <c r="H8" s="85"/>
      <c r="I8" s="85" t="s">
        <v>314</v>
      </c>
      <c r="J8" s="85"/>
      <c r="K8" s="85" t="s">
        <v>315</v>
      </c>
      <c r="L8" s="85"/>
      <c r="R8" s="81" t="s">
        <v>305</v>
      </c>
    </row>
    <row r="9" spans="1:18" ht="19.5" customHeight="1" x14ac:dyDescent="0.25">
      <c r="A9" s="72">
        <v>20</v>
      </c>
      <c r="B9" s="86" t="s">
        <v>316</v>
      </c>
      <c r="C9" s="66"/>
      <c r="D9" s="66"/>
      <c r="E9" s="66"/>
      <c r="F9" s="66"/>
      <c r="G9" s="86" t="s">
        <v>313</v>
      </c>
      <c r="H9" s="86"/>
      <c r="I9" s="86" t="s">
        <v>314</v>
      </c>
      <c r="J9" s="86"/>
      <c r="K9" s="86" t="s">
        <v>315</v>
      </c>
      <c r="L9" s="86"/>
      <c r="R9" s="81" t="s">
        <v>293</v>
      </c>
    </row>
    <row r="10" spans="1:18" ht="19.5" customHeight="1" x14ac:dyDescent="0.25">
      <c r="A10" s="72">
        <v>21</v>
      </c>
      <c r="B10" s="86" t="s">
        <v>316</v>
      </c>
      <c r="C10" s="66"/>
      <c r="D10" s="66"/>
      <c r="E10" s="66"/>
      <c r="F10" s="66"/>
      <c r="G10" s="86" t="s">
        <v>313</v>
      </c>
      <c r="H10" s="86"/>
      <c r="I10" s="86" t="s">
        <v>314</v>
      </c>
      <c r="J10" s="86"/>
      <c r="K10" s="86" t="s">
        <v>315</v>
      </c>
      <c r="L10" s="86"/>
      <c r="R10" s="81" t="s">
        <v>293</v>
      </c>
    </row>
    <row r="11" spans="1:18" ht="19.5" customHeight="1" x14ac:dyDescent="0.25">
      <c r="A11" s="72">
        <v>22</v>
      </c>
      <c r="B11" s="86" t="s">
        <v>316</v>
      </c>
      <c r="C11" s="66"/>
      <c r="D11" s="66"/>
      <c r="E11" s="66"/>
      <c r="F11" s="66"/>
      <c r="G11" s="86" t="s">
        <v>313</v>
      </c>
      <c r="H11" s="86"/>
      <c r="I11" s="86" t="s">
        <v>314</v>
      </c>
      <c r="J11" s="86"/>
      <c r="K11" s="86" t="s">
        <v>315</v>
      </c>
      <c r="L11" s="86"/>
      <c r="R11" s="81" t="s">
        <v>293</v>
      </c>
    </row>
    <row r="12" spans="1:18" ht="19.5" customHeight="1" x14ac:dyDescent="0.25">
      <c r="A12" s="72">
        <v>23</v>
      </c>
      <c r="B12" s="86" t="s">
        <v>316</v>
      </c>
      <c r="C12" s="66"/>
      <c r="D12" s="66"/>
      <c r="E12" s="66"/>
      <c r="F12" s="66"/>
      <c r="G12" s="86" t="s">
        <v>313</v>
      </c>
      <c r="H12" s="86"/>
      <c r="I12" s="86" t="s">
        <v>314</v>
      </c>
      <c r="J12" s="86"/>
      <c r="K12" s="86" t="s">
        <v>315</v>
      </c>
      <c r="L12" s="86"/>
      <c r="R12" s="81" t="s">
        <v>293</v>
      </c>
    </row>
    <row r="13" spans="1:18" ht="19.5" customHeight="1" x14ac:dyDescent="0.25">
      <c r="A13" s="73">
        <v>24</v>
      </c>
      <c r="B13" s="82" t="s">
        <v>316</v>
      </c>
      <c r="C13" s="67"/>
      <c r="D13" s="67"/>
      <c r="E13" s="67"/>
      <c r="F13" s="67"/>
      <c r="G13" s="82" t="s">
        <v>313</v>
      </c>
      <c r="H13" s="82"/>
      <c r="I13" s="82" t="s">
        <v>314</v>
      </c>
      <c r="J13" s="82"/>
      <c r="K13" s="82" t="s">
        <v>315</v>
      </c>
      <c r="L13" s="82"/>
      <c r="R13" s="81" t="s">
        <v>293</v>
      </c>
    </row>
    <row r="14" spans="1:18" ht="19.5" customHeight="1" x14ac:dyDescent="0.25">
      <c r="A14" s="73">
        <v>25</v>
      </c>
      <c r="B14" s="82" t="s">
        <v>316</v>
      </c>
      <c r="C14" s="67"/>
      <c r="D14" s="67"/>
      <c r="E14" s="67"/>
      <c r="F14" s="67"/>
      <c r="G14" s="82" t="s">
        <v>313</v>
      </c>
      <c r="H14" s="82"/>
      <c r="I14" s="82" t="s">
        <v>314</v>
      </c>
      <c r="J14" s="82"/>
      <c r="K14" s="82" t="s">
        <v>315</v>
      </c>
      <c r="L14" s="82"/>
      <c r="R14" s="81" t="s">
        <v>293</v>
      </c>
    </row>
    <row r="15" spans="1:18" ht="19.5" customHeight="1" x14ac:dyDescent="0.25">
      <c r="A15" s="73">
        <v>26</v>
      </c>
      <c r="B15" s="82" t="s">
        <v>316</v>
      </c>
      <c r="C15" s="67"/>
      <c r="D15" s="67"/>
      <c r="E15" s="67"/>
      <c r="F15" s="67"/>
      <c r="G15" s="82" t="s">
        <v>313</v>
      </c>
      <c r="H15" s="82"/>
      <c r="I15" s="82" t="s">
        <v>314</v>
      </c>
      <c r="J15" s="82"/>
      <c r="K15" s="82" t="s">
        <v>315</v>
      </c>
      <c r="L15" s="82"/>
      <c r="R15" s="81" t="s">
        <v>293</v>
      </c>
    </row>
    <row r="16" spans="1:18" ht="19.5" customHeight="1" x14ac:dyDescent="0.25">
      <c r="A16" s="71">
        <v>27</v>
      </c>
      <c r="B16" s="85" t="s">
        <v>316</v>
      </c>
      <c r="C16" s="65"/>
      <c r="D16" s="65"/>
      <c r="E16" s="65"/>
      <c r="F16" s="65"/>
      <c r="G16" s="85" t="s">
        <v>313</v>
      </c>
      <c r="H16" s="85"/>
      <c r="I16" s="85" t="s">
        <v>314</v>
      </c>
      <c r="J16" s="85"/>
      <c r="K16" s="85" t="s">
        <v>315</v>
      </c>
      <c r="L16" s="85"/>
      <c r="R16" s="81" t="s">
        <v>293</v>
      </c>
    </row>
    <row r="17" spans="1:18" ht="19.5" customHeight="1" x14ac:dyDescent="0.25">
      <c r="A17" s="73">
        <v>28</v>
      </c>
      <c r="B17" s="82" t="s">
        <v>316</v>
      </c>
      <c r="C17" s="67"/>
      <c r="D17" s="67"/>
      <c r="E17" s="67"/>
      <c r="F17" s="67"/>
      <c r="G17" s="82" t="s">
        <v>313</v>
      </c>
      <c r="H17" s="82"/>
      <c r="I17" s="82" t="s">
        <v>314</v>
      </c>
      <c r="J17" s="82"/>
      <c r="K17" s="82" t="s">
        <v>315</v>
      </c>
      <c r="L17" s="82"/>
      <c r="R17" s="81" t="s">
        <v>293</v>
      </c>
    </row>
    <row r="18" spans="1:18" ht="19.5" customHeight="1" x14ac:dyDescent="0.25">
      <c r="A18" s="73">
        <v>29</v>
      </c>
      <c r="B18" s="82" t="s">
        <v>316</v>
      </c>
      <c r="C18" s="67"/>
      <c r="D18" s="67"/>
      <c r="E18" s="67"/>
      <c r="F18" s="67"/>
      <c r="G18" s="82" t="s">
        <v>313</v>
      </c>
      <c r="H18" s="82"/>
      <c r="I18" s="82" t="s">
        <v>314</v>
      </c>
      <c r="J18" s="82"/>
      <c r="K18" s="82" t="s">
        <v>315</v>
      </c>
      <c r="L18" s="82"/>
      <c r="R18" s="81" t="s">
        <v>293</v>
      </c>
    </row>
    <row r="19" spans="1:18" ht="19.5" customHeight="1" x14ac:dyDescent="0.25">
      <c r="A19" s="71">
        <v>30</v>
      </c>
      <c r="B19" s="85" t="s">
        <v>312</v>
      </c>
      <c r="C19" s="65"/>
      <c r="D19" s="65"/>
      <c r="E19" s="65"/>
      <c r="F19" s="65"/>
      <c r="G19" s="85" t="s">
        <v>313</v>
      </c>
      <c r="H19" s="85"/>
      <c r="I19" s="85" t="s">
        <v>314</v>
      </c>
      <c r="J19" s="85"/>
      <c r="K19" s="85" t="s">
        <v>315</v>
      </c>
      <c r="L19" s="85"/>
      <c r="R19" s="81" t="s">
        <v>306</v>
      </c>
    </row>
    <row r="20" spans="1:18" x14ac:dyDescent="0.25">
      <c r="I20" s="62"/>
      <c r="J20" s="62"/>
      <c r="K20" s="62"/>
      <c r="L20" s="62"/>
    </row>
    <row r="21" spans="1:18" x14ac:dyDescent="0.25">
      <c r="G21" s="78" t="s">
        <v>307</v>
      </c>
    </row>
    <row r="22" spans="1:18" x14ac:dyDescent="0.25">
      <c r="G22" s="74" t="s">
        <v>308</v>
      </c>
    </row>
    <row r="23" spans="1:18" x14ac:dyDescent="0.25">
      <c r="G23" s="75" t="s">
        <v>309</v>
      </c>
    </row>
    <row r="24" spans="1:18" x14ac:dyDescent="0.25">
      <c r="G24" s="76" t="s">
        <v>310</v>
      </c>
    </row>
    <row r="25" spans="1:18" x14ac:dyDescent="0.25">
      <c r="G25" s="77" t="s">
        <v>311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9D50C-F60D-4972-994B-BEB733BC91C1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d6b2c37d-3d88-47df-83cd-1336f6ba25bc"/>
    <ds:schemaRef ds:uri="http://purl.org/dc/dcmitype/"/>
    <ds:schemaRef ds:uri="http://schemas.microsoft.com/office/infopath/2007/PartnerControls"/>
    <ds:schemaRef ds:uri="7a257099-fd18-47a9-8bae-6e6dd6ef55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ESTADOS DE RESULTADO</vt:lpstr>
      <vt:lpstr>Hoja1</vt:lpstr>
      <vt:lpstr>FECHAS</vt:lpstr>
      <vt:lpstr>FECHA</vt:lpstr>
      <vt:lpstr>'ESTADOS DE RESULTADO'!Área_de_impresión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2026-02-11T13:39:10Z</cp:lastPrinted>
  <dcterms:created xsi:type="dcterms:W3CDTF">2021-10-07T14:43:02Z</dcterms:created>
  <dcterms:modified xsi:type="dcterms:W3CDTF">2026-02-11T13:57:58Z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