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2 FEBRERO 2026/ENVIO/"/>
    </mc:Choice>
  </mc:AlternateContent>
  <xr:revisionPtr revIDLastSave="13" documentId="8_{AF0DF7A6-ED16-4202-A29A-5ABF87710411}" xr6:coauthVersionLast="47" xr6:coauthVersionMax="47" xr10:uidLastSave="{DCCA0D7F-1F69-49EF-84F0-D3C1927A44D7}"/>
  <bookViews>
    <workbookView xWindow="-120" yWindow="-120" windowWidth="29040" windowHeight="15840" activeTab="4" xr2:uid="{5E549071-DB4A-4F56-BE0E-4C0E83713051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5" i="8" l="1"/>
  <c r="A145" i="8"/>
  <c r="L143" i="8"/>
  <c r="A143" i="8"/>
  <c r="O127" i="8"/>
  <c r="N114" i="8"/>
  <c r="N112" i="8" s="1"/>
  <c r="N113" i="8"/>
  <c r="N111" i="8"/>
  <c r="N110" i="8"/>
  <c r="N109" i="8" s="1"/>
  <c r="N108" i="8"/>
  <c r="N107" i="8"/>
  <c r="N106" i="8"/>
  <c r="N105" i="8"/>
  <c r="N104" i="8"/>
  <c r="N103" i="8" s="1"/>
  <c r="N71" i="8"/>
  <c r="N70" i="8" s="1"/>
  <c r="N69" i="8"/>
  <c r="N68" i="8"/>
  <c r="N67" i="8"/>
  <c r="N66" i="8"/>
  <c r="N65" i="8"/>
  <c r="N63" i="8" s="1"/>
  <c r="N64" i="8"/>
  <c r="N62" i="8"/>
  <c r="N60" i="8"/>
  <c r="N59" i="8"/>
  <c r="N57" i="8" s="1"/>
  <c r="N54" i="8" s="1"/>
  <c r="N58" i="8"/>
  <c r="N56" i="8"/>
  <c r="N55" i="8"/>
  <c r="N53" i="8"/>
  <c r="N52" i="8"/>
  <c r="N51" i="8" s="1"/>
  <c r="N50" i="8"/>
  <c r="N49" i="8"/>
  <c r="N48" i="8" s="1"/>
  <c r="N47" i="8"/>
  <c r="N46" i="8" s="1"/>
  <c r="N45" i="8"/>
  <c r="N44" i="8"/>
  <c r="N43" i="8"/>
  <c r="N42" i="8"/>
  <c r="N41" i="8"/>
  <c r="N40" i="8"/>
  <c r="N39" i="8"/>
  <c r="N38" i="8" s="1"/>
  <c r="N37" i="8"/>
  <c r="N36" i="8" s="1"/>
  <c r="N34" i="8"/>
  <c r="N33" i="8"/>
  <c r="N32" i="8"/>
  <c r="N31" i="8"/>
  <c r="N30" i="8"/>
  <c r="N29" i="8"/>
  <c r="N28" i="8"/>
  <c r="N27" i="8" s="1"/>
  <c r="N26" i="8" s="1"/>
  <c r="N25" i="8"/>
  <c r="N24" i="8" s="1"/>
  <c r="N23" i="8"/>
  <c r="N22" i="8"/>
  <c r="N21" i="8"/>
  <c r="N20" i="8"/>
  <c r="N18" i="8"/>
  <c r="N19" i="8" s="1"/>
  <c r="A9" i="8"/>
  <c r="A95" i="8" s="1"/>
  <c r="A8" i="8"/>
  <c r="A94" i="8" s="1"/>
  <c r="M6" i="8"/>
  <c r="M92" i="8" s="1"/>
  <c r="M58" i="7"/>
  <c r="D58" i="7"/>
  <c r="M56" i="7"/>
  <c r="A56" i="7"/>
  <c r="O43" i="7"/>
  <c r="O44" i="7" s="1"/>
  <c r="O30" i="7"/>
  <c r="O28" i="7"/>
  <c r="O27" i="7"/>
  <c r="O24" i="7" s="1"/>
  <c r="O26" i="7"/>
  <c r="O23" i="7"/>
  <c r="O22" i="7"/>
  <c r="O21" i="7"/>
  <c r="O20" i="7"/>
  <c r="O19" i="7" s="1"/>
  <c r="O18" i="7"/>
  <c r="O17" i="7" s="1"/>
  <c r="A9" i="7"/>
  <c r="A8" i="7"/>
  <c r="N6" i="7"/>
  <c r="L81" i="6"/>
  <c r="A81" i="6"/>
  <c r="L79" i="6"/>
  <c r="A79" i="6"/>
  <c r="N75" i="6"/>
  <c r="N74" i="6"/>
  <c r="N73" i="6" s="1"/>
  <c r="N72" i="6"/>
  <c r="N71" i="6" s="1"/>
  <c r="N70" i="6" s="1"/>
  <c r="N69" i="6"/>
  <c r="N68" i="6"/>
  <c r="N67" i="6"/>
  <c r="N66" i="6" s="1"/>
  <c r="N65" i="6"/>
  <c r="N64" i="6" s="1"/>
  <c r="N62" i="6"/>
  <c r="N61" i="6" s="1"/>
  <c r="N59" i="6" s="1"/>
  <c r="N60" i="6"/>
  <c r="N58" i="6"/>
  <c r="N57" i="6"/>
  <c r="N56" i="6"/>
  <c r="N55" i="6" s="1"/>
  <c r="N54" i="6"/>
  <c r="N53" i="6"/>
  <c r="N52" i="6" s="1"/>
  <c r="N51" i="6"/>
  <c r="N50" i="6"/>
  <c r="N49" i="6" s="1"/>
  <c r="N48" i="6"/>
  <c r="N47" i="6"/>
  <c r="N46" i="6"/>
  <c r="N45" i="6" s="1"/>
  <c r="N44" i="6"/>
  <c r="N43" i="6" s="1"/>
  <c r="N42" i="6"/>
  <c r="N41" i="6" s="1"/>
  <c r="N40" i="6"/>
  <c r="N39" i="6"/>
  <c r="N38" i="6"/>
  <c r="N37" i="6" s="1"/>
  <c r="N35" i="6" s="1"/>
  <c r="N36" i="6"/>
  <c r="N33" i="6"/>
  <c r="N32" i="6"/>
  <c r="N31" i="6"/>
  <c r="N30" i="6"/>
  <c r="N29" i="6" s="1"/>
  <c r="N28" i="6"/>
  <c r="N27" i="6"/>
  <c r="N26" i="6"/>
  <c r="N25" i="6" s="1"/>
  <c r="N24" i="6"/>
  <c r="N23" i="6"/>
  <c r="N22" i="6"/>
  <c r="N21" i="6"/>
  <c r="N20" i="6"/>
  <c r="N19" i="6" s="1"/>
  <c r="N18" i="6"/>
  <c r="N17" i="6"/>
  <c r="N16" i="6" s="1"/>
  <c r="A8" i="6"/>
  <c r="A7" i="6"/>
  <c r="M5" i="6"/>
  <c r="M150" i="5"/>
  <c r="A150" i="5"/>
  <c r="M148" i="5"/>
  <c r="A148" i="5"/>
  <c r="O114" i="5"/>
  <c r="O113" i="5" s="1"/>
  <c r="O111" i="5"/>
  <c r="O108" i="5" s="1"/>
  <c r="O107" i="5" s="1"/>
  <c r="O109" i="5"/>
  <c r="P104" i="5"/>
  <c r="P103" i="5" s="1"/>
  <c r="O104" i="5"/>
  <c r="O103" i="5" s="1"/>
  <c r="A96" i="5"/>
  <c r="O82" i="5"/>
  <c r="O80" i="5" s="1"/>
  <c r="O81" i="5"/>
  <c r="P80" i="5"/>
  <c r="O79" i="5"/>
  <c r="O78" i="5"/>
  <c r="O77" i="5" s="1"/>
  <c r="O76" i="5"/>
  <c r="O75" i="5" s="1"/>
  <c r="P75" i="5"/>
  <c r="O74" i="5"/>
  <c r="O73" i="5" s="1"/>
  <c r="P73" i="5"/>
  <c r="O72" i="5"/>
  <c r="P71" i="5"/>
  <c r="O71" i="5"/>
  <c r="O69" i="5"/>
  <c r="O68" i="5"/>
  <c r="O67" i="5"/>
  <c r="O66" i="5" s="1"/>
  <c r="O65" i="5"/>
  <c r="O64" i="5"/>
  <c r="O63" i="5"/>
  <c r="P62" i="5"/>
  <c r="O61" i="5"/>
  <c r="O60" i="5"/>
  <c r="O59" i="5"/>
  <c r="O58" i="5" s="1"/>
  <c r="O55" i="5" s="1"/>
  <c r="O57" i="5"/>
  <c r="O56" i="5"/>
  <c r="P55" i="5"/>
  <c r="O54" i="5"/>
  <c r="O53" i="5"/>
  <c r="O52" i="5" s="1"/>
  <c r="P52" i="5"/>
  <c r="O51" i="5"/>
  <c r="O50" i="5"/>
  <c r="O49" i="5" s="1"/>
  <c r="P49" i="5"/>
  <c r="O48" i="5"/>
  <c r="P47" i="5"/>
  <c r="O47" i="5"/>
  <c r="O46" i="5"/>
  <c r="O45" i="5" s="1"/>
  <c r="P45" i="5"/>
  <c r="O44" i="5"/>
  <c r="O43" i="5" s="1"/>
  <c r="P43" i="5"/>
  <c r="O42" i="5"/>
  <c r="O41" i="5"/>
  <c r="O37" i="5" s="1"/>
  <c r="O40" i="5"/>
  <c r="O39" i="5"/>
  <c r="O38" i="5"/>
  <c r="P37" i="5"/>
  <c r="P36" i="5" s="1"/>
  <c r="O34" i="5"/>
  <c r="O33" i="5" s="1"/>
  <c r="P33" i="5"/>
  <c r="O32" i="5"/>
  <c r="O31" i="5"/>
  <c r="O30" i="5" s="1"/>
  <c r="O29" i="5"/>
  <c r="O27" i="5" s="1"/>
  <c r="O26" i="5" s="1"/>
  <c r="O28" i="5"/>
  <c r="O25" i="5"/>
  <c r="O24" i="5"/>
  <c r="O23" i="5"/>
  <c r="O22" i="5"/>
  <c r="O21" i="5"/>
  <c r="P20" i="5"/>
  <c r="O20" i="5"/>
  <c r="O18" i="5"/>
  <c r="P16" i="5"/>
  <c r="P15" i="5" s="1"/>
  <c r="A9" i="5"/>
  <c r="A8" i="5"/>
  <c r="A95" i="5" s="1"/>
  <c r="L144" i="4"/>
  <c r="A144" i="4"/>
  <c r="L142" i="4"/>
  <c r="A142" i="4"/>
  <c r="N110" i="4"/>
  <c r="N109" i="4"/>
  <c r="N108" i="4"/>
  <c r="N107" i="4" s="1"/>
  <c r="N106" i="4" s="1"/>
  <c r="N104" i="4"/>
  <c r="N103" i="4"/>
  <c r="O102" i="4"/>
  <c r="N102" i="4"/>
  <c r="N101" i="4"/>
  <c r="N100" i="4" s="1"/>
  <c r="N99" i="4" s="1"/>
  <c r="O99" i="4"/>
  <c r="N98" i="4"/>
  <c r="N97" i="4" s="1"/>
  <c r="O97" i="4"/>
  <c r="N96" i="4"/>
  <c r="N95" i="4" s="1"/>
  <c r="O95" i="4"/>
  <c r="N94" i="4"/>
  <c r="N93" i="4"/>
  <c r="O92" i="4"/>
  <c r="A86" i="4"/>
  <c r="A85" i="4"/>
  <c r="N64" i="4"/>
  <c r="N63" i="4" s="1"/>
  <c r="N61" i="4" s="1"/>
  <c r="N62" i="4"/>
  <c r="N60" i="4"/>
  <c r="N59" i="4"/>
  <c r="N58" i="4"/>
  <c r="N57" i="4"/>
  <c r="N56" i="4"/>
  <c r="N55" i="4" s="1"/>
  <c r="N54" i="4" s="1"/>
  <c r="O54" i="4"/>
  <c r="N53" i="4"/>
  <c r="N52" i="4"/>
  <c r="N51" i="4" s="1"/>
  <c r="O50" i="4"/>
  <c r="N50" i="4"/>
  <c r="N49" i="4"/>
  <c r="O48" i="4"/>
  <c r="N48" i="4"/>
  <c r="N47" i="4"/>
  <c r="N46" i="4" s="1"/>
  <c r="O46" i="4"/>
  <c r="N45" i="4"/>
  <c r="N44" i="4" s="1"/>
  <c r="O44" i="4"/>
  <c r="N43" i="4"/>
  <c r="O42" i="4"/>
  <c r="N42" i="4"/>
  <c r="N41" i="4"/>
  <c r="N40" i="4"/>
  <c r="N39" i="4"/>
  <c r="N38" i="4"/>
  <c r="N37" i="4"/>
  <c r="O36" i="4"/>
  <c r="N36" i="4"/>
  <c r="N34" i="4"/>
  <c r="O33" i="4"/>
  <c r="N33" i="4"/>
  <c r="N32" i="4"/>
  <c r="N31" i="4" s="1"/>
  <c r="N30" i="4" s="1"/>
  <c r="N29" i="4"/>
  <c r="N27" i="4" s="1"/>
  <c r="N26" i="4" s="1"/>
  <c r="N28" i="4"/>
  <c r="N25" i="4"/>
  <c r="N24" i="4" s="1"/>
  <c r="N23" i="4"/>
  <c r="N22" i="4"/>
  <c r="N21" i="4"/>
  <c r="N20" i="4"/>
  <c r="N18" i="4"/>
  <c r="O16" i="4"/>
  <c r="A9" i="4"/>
  <c r="A8" i="4"/>
  <c r="L139" i="3"/>
  <c r="A139" i="3"/>
  <c r="A138" i="3"/>
  <c r="L137" i="3"/>
  <c r="A137" i="3"/>
  <c r="O122" i="3"/>
  <c r="N109" i="3"/>
  <c r="N108" i="3"/>
  <c r="N107" i="3"/>
  <c r="N106" i="3"/>
  <c r="N105" i="3" s="1"/>
  <c r="N104" i="3" s="1"/>
  <c r="N103" i="3"/>
  <c r="N102" i="3"/>
  <c r="N101" i="3"/>
  <c r="N100" i="3"/>
  <c r="N99" i="3"/>
  <c r="N98" i="3" s="1"/>
  <c r="N97" i="3" s="1"/>
  <c r="A90" i="3"/>
  <c r="N72" i="3"/>
  <c r="N71" i="3" s="1"/>
  <c r="N70" i="3"/>
  <c r="N69" i="3"/>
  <c r="N68" i="3"/>
  <c r="N67" i="3"/>
  <c r="N66" i="3"/>
  <c r="N65" i="3"/>
  <c r="N64" i="3" s="1"/>
  <c r="N63" i="3"/>
  <c r="N61" i="3"/>
  <c r="N60" i="3"/>
  <c r="N58" i="3" s="1"/>
  <c r="N54" i="3" s="1"/>
  <c r="N59" i="3"/>
  <c r="N57" i="3"/>
  <c r="N56" i="3"/>
  <c r="N53" i="3"/>
  <c r="N52" i="3"/>
  <c r="N51" i="3" s="1"/>
  <c r="N50" i="3"/>
  <c r="N49" i="3"/>
  <c r="N48" i="3"/>
  <c r="N47" i="3"/>
  <c r="N46" i="3" s="1"/>
  <c r="N45" i="3"/>
  <c r="N44" i="3"/>
  <c r="N43" i="3"/>
  <c r="N42" i="3"/>
  <c r="N41" i="3"/>
  <c r="N36" i="3" s="1"/>
  <c r="N40" i="3"/>
  <c r="N39" i="3"/>
  <c r="N38" i="3"/>
  <c r="N37" i="3"/>
  <c r="N34" i="3"/>
  <c r="N33" i="3"/>
  <c r="N32" i="3"/>
  <c r="N31" i="3"/>
  <c r="N30" i="3"/>
  <c r="N29" i="3"/>
  <c r="N28" i="3"/>
  <c r="N27" i="3" s="1"/>
  <c r="N26" i="3" s="1"/>
  <c r="N25" i="3"/>
  <c r="N24" i="3"/>
  <c r="N23" i="3"/>
  <c r="N22" i="3"/>
  <c r="N21" i="3"/>
  <c r="N20" i="3"/>
  <c r="N18" i="3"/>
  <c r="A9" i="3"/>
  <c r="A91" i="3" s="1"/>
  <c r="A8" i="3"/>
  <c r="I43" i="2"/>
  <c r="I42" i="2" s="1"/>
  <c r="I40" i="2"/>
  <c r="I39" i="2"/>
  <c r="I37" i="2"/>
  <c r="I36" i="2" s="1"/>
  <c r="I34" i="2"/>
  <c r="I33" i="2" s="1"/>
  <c r="I31" i="2"/>
  <c r="I29" i="2"/>
  <c r="I28" i="2"/>
  <c r="I27" i="2"/>
  <c r="I25" i="2"/>
  <c r="I24" i="2" s="1"/>
  <c r="I22" i="2"/>
  <c r="I21" i="2"/>
  <c r="I19" i="2"/>
  <c r="I18" i="2" s="1"/>
  <c r="O16" i="7" l="1"/>
  <c r="O15" i="7" s="1"/>
  <c r="O41" i="7" s="1"/>
  <c r="O70" i="5"/>
  <c r="P70" i="5"/>
  <c r="N102" i="8"/>
  <c r="N61" i="8"/>
  <c r="N35" i="8" s="1"/>
  <c r="N17" i="8"/>
  <c r="N16" i="8" s="1"/>
  <c r="N15" i="8" s="1"/>
  <c r="N34" i="6"/>
  <c r="N63" i="6"/>
  <c r="N15" i="6"/>
  <c r="N14" i="6" s="1"/>
  <c r="O62" i="5"/>
  <c r="O36" i="5" s="1"/>
  <c r="O19" i="5"/>
  <c r="O17" i="5" s="1"/>
  <c r="O16" i="5" s="1"/>
  <c r="O15" i="5" s="1"/>
  <c r="N35" i="4"/>
  <c r="N92" i="4"/>
  <c r="N19" i="4"/>
  <c r="N17" i="4" s="1"/>
  <c r="N16" i="4" s="1"/>
  <c r="N15" i="4" s="1"/>
  <c r="N62" i="3"/>
  <c r="N35" i="3" s="1"/>
  <c r="N19" i="3"/>
  <c r="N17" i="3" s="1"/>
  <c r="N16" i="3" s="1"/>
  <c r="N15" i="3" s="1"/>
  <c r="I53" i="2"/>
  <c r="N76" i="6" l="1"/>
  <c r="O138" i="5"/>
  <c r="N128" i="4"/>
  <c r="N122" i="3"/>
  <c r="N127" i="8"/>
</calcChain>
</file>

<file path=xl/sharedStrings.xml><?xml version="1.0" encoding="utf-8"?>
<sst xmlns="http://schemas.openxmlformats.org/spreadsheetml/2006/main" count="897" uniqueCount="243">
  <si>
    <t>INFORME MENSUAL DEL INGRESO</t>
  </si>
  <si>
    <t xml:space="preserve"> FORMULARIO No. 1</t>
  </si>
  <si>
    <r>
      <t xml:space="preserve">INSTITUCION : </t>
    </r>
    <r>
      <rPr>
        <sz val="12"/>
        <rFont val="Times New Roman"/>
        <family val="1"/>
      </rPr>
      <t>Banco Agrícola de la Rep. Dom</t>
    </r>
    <r>
      <rPr>
        <sz val="10"/>
        <rFont val="Times New Roman"/>
        <family val="1"/>
      </rPr>
      <t>.</t>
    </r>
  </si>
  <si>
    <t>REGISTRO INTERNO DIGEPRES</t>
  </si>
  <si>
    <r>
      <t xml:space="preserve">CODIGO : </t>
    </r>
    <r>
      <rPr>
        <sz val="12"/>
        <rFont val="Times New Roman"/>
        <family val="1"/>
      </rPr>
      <t>5001</t>
    </r>
  </si>
  <si>
    <t>NUMERO :</t>
  </si>
  <si>
    <t>MES: FEBRERO</t>
  </si>
  <si>
    <t>HORA :</t>
  </si>
  <si>
    <t>AÑO : 2026</t>
  </si>
  <si>
    <t>FECHA :</t>
  </si>
  <si>
    <t xml:space="preserve"> </t>
  </si>
  <si>
    <t>Clasificación del Ingreso</t>
  </si>
  <si>
    <t>Denominación de la Cuenta</t>
  </si>
  <si>
    <t>Fondo</t>
  </si>
  <si>
    <t>Ingresos</t>
  </si>
  <si>
    <t>(2)</t>
  </si>
  <si>
    <t>En el mes</t>
  </si>
  <si>
    <t>Tipo</t>
  </si>
  <si>
    <t>Concepto</t>
  </si>
  <si>
    <t>Cuenta</t>
  </si>
  <si>
    <t>Sub-Cta.</t>
  </si>
  <si>
    <t>Auxiliar</t>
  </si>
  <si>
    <t>(3)</t>
  </si>
  <si>
    <t>(4)</t>
  </si>
  <si>
    <t>(5)</t>
  </si>
  <si>
    <t>De la Administración Central</t>
  </si>
  <si>
    <t>Transf. Corriente Rec. De los Gob. Centrales Mun</t>
  </si>
  <si>
    <t>0100</t>
  </si>
  <si>
    <t>01</t>
  </si>
  <si>
    <t>Del Gobierno Central</t>
  </si>
  <si>
    <t xml:space="preserve">Aportes patrimoniales no Capitalizados </t>
  </si>
  <si>
    <t>03</t>
  </si>
  <si>
    <t>Disminucion Saldos Disponibles periodos anteriores</t>
  </si>
  <si>
    <t>Intereses</t>
  </si>
  <si>
    <t>02</t>
  </si>
  <si>
    <t>Ints. Por Coloción de Inv. Financ.del Merc. Int.</t>
  </si>
  <si>
    <t>(Ingresos Financieros)</t>
  </si>
  <si>
    <t>04</t>
  </si>
  <si>
    <t>Ingresos Diversos</t>
  </si>
  <si>
    <t>Otros Ingresos Diversos</t>
  </si>
  <si>
    <t>Recuperación de Préstamos Otorgados Corto Plazo</t>
  </si>
  <si>
    <t>Recuperación de Préstamos Internos O. Corto Plazo</t>
  </si>
  <si>
    <t>Disminución de activos Finan. Corrientes</t>
  </si>
  <si>
    <t>Disminución en Caja y Banco</t>
  </si>
  <si>
    <t>Incremento de Cuentas por Pagar  de Corto Plazo</t>
  </si>
  <si>
    <t>Incremento en Cuentas por Pagar Internas de C.P.</t>
  </si>
  <si>
    <t>TOTAL</t>
  </si>
  <si>
    <t>LIC.  MARICELA CHECO</t>
  </si>
  <si>
    <t xml:space="preserve">FERNANDO DURÁN </t>
  </si>
  <si>
    <t>Responsable del Registro</t>
  </si>
  <si>
    <t>Firma Responsable y Sello de la Inatitución</t>
  </si>
  <si>
    <t xml:space="preserve">Contralor </t>
  </si>
  <si>
    <t>ADMINSTRADOR GENERAL</t>
  </si>
  <si>
    <t>2</t>
  </si>
  <si>
    <t>EJECUCION PRESUPUESTARIA DEL GASTO</t>
  </si>
  <si>
    <t>FORMULARIO No. 2</t>
  </si>
  <si>
    <r>
      <t xml:space="preserve">INSTITUCION : </t>
    </r>
    <r>
      <rPr>
        <sz val="10"/>
        <color theme="1"/>
        <rFont val="Times New Roman"/>
        <family val="1"/>
      </rPr>
      <t>Banco Agrícola de la Rep. Dom.</t>
    </r>
  </si>
  <si>
    <r>
      <t xml:space="preserve">CODIGO : </t>
    </r>
    <r>
      <rPr>
        <sz val="10"/>
        <color theme="1"/>
        <rFont val="Times New Roman"/>
        <family val="1"/>
      </rPr>
      <t>5001</t>
    </r>
  </si>
  <si>
    <t>IMPUTACION PRESUPUESTARIA</t>
  </si>
  <si>
    <t>EJECUCION DEL GASTO</t>
  </si>
  <si>
    <t>CLASIF.OBJ.DEL GASTO</t>
  </si>
  <si>
    <t>COMPROMISO</t>
  </si>
  <si>
    <t>DEVENGADO</t>
  </si>
  <si>
    <t>PAGADO</t>
  </si>
  <si>
    <t>SUB</t>
  </si>
  <si>
    <t>PROG.</t>
  </si>
  <si>
    <t>PROY.</t>
  </si>
  <si>
    <t>ACT./OBRA</t>
  </si>
  <si>
    <t>UB.GEOG.</t>
  </si>
  <si>
    <t>FUNC.</t>
  </si>
  <si>
    <t>FUENTE</t>
  </si>
  <si>
    <t>OBJ.</t>
  </si>
  <si>
    <t>CUENTA</t>
  </si>
  <si>
    <t>SUBCTA</t>
  </si>
  <si>
    <t>AUX</t>
  </si>
  <si>
    <t>11</t>
  </si>
  <si>
    <t>00</t>
  </si>
  <si>
    <t>22-01</t>
  </si>
  <si>
    <t>REMUNERACIONES Y CONTRIBUCIONES</t>
  </si>
  <si>
    <t xml:space="preserve">Remuneracuines </t>
  </si>
  <si>
    <t>Remuneraciones al Personal Fijo</t>
  </si>
  <si>
    <t>Sueldos Fijos</t>
  </si>
  <si>
    <t>9998</t>
  </si>
  <si>
    <t>Remuneraciones al Personal con caracter Transitorio</t>
  </si>
  <si>
    <t>Sueldos personal temporero</t>
  </si>
  <si>
    <t xml:space="preserve">Sueldos Personal Por servicios especiales </t>
  </si>
  <si>
    <t>Sueldo Anual No. 13</t>
  </si>
  <si>
    <t>Prestaciones Economicas</t>
  </si>
  <si>
    <t>Sobresueldos</t>
  </si>
  <si>
    <t>Compensación</t>
  </si>
  <si>
    <t>Pago por horas extraordinaría</t>
  </si>
  <si>
    <t>09</t>
  </si>
  <si>
    <t>Bono por desempeño</t>
  </si>
  <si>
    <t>Gratificaciónes y Bonificaciónes</t>
  </si>
  <si>
    <t>Otras Gratificaciones y Bonificaciones</t>
  </si>
  <si>
    <t>Otras Gratificaciónes</t>
  </si>
  <si>
    <t>Contribuciones a la Seguridad Social</t>
  </si>
  <si>
    <t>Contribuciones al Seguro de Pensiones</t>
  </si>
  <si>
    <t>CONTRATACION DE SERVICIOS</t>
  </si>
  <si>
    <t>Serviciós Basicos</t>
  </si>
  <si>
    <t>Teléfono Local</t>
  </si>
  <si>
    <t>Energia Eléctrica</t>
  </si>
  <si>
    <t>Eléctricidad</t>
  </si>
  <si>
    <t>Agua</t>
  </si>
  <si>
    <t>Recolección de Residuos Solidos</t>
  </si>
  <si>
    <t>Publicidad, Impresion y Encuadernación</t>
  </si>
  <si>
    <t>Publicidad y Propaganda</t>
  </si>
  <si>
    <t>Viaticos</t>
  </si>
  <si>
    <t>Viaticos del Pais</t>
  </si>
  <si>
    <t>Transporte y almacenaje</t>
  </si>
  <si>
    <t>Pasajes</t>
  </si>
  <si>
    <t>Alquileres y Rentas</t>
  </si>
  <si>
    <t>Alquileres y Renta de Edificio y Locales</t>
  </si>
  <si>
    <t>Alquileres de Equipos de Transporte, Traccion y elevacion</t>
  </si>
  <si>
    <t>Seguros</t>
  </si>
  <si>
    <t>Seguro de Bienes Muebles</t>
  </si>
  <si>
    <t>Seguro de Personal</t>
  </si>
  <si>
    <t>Servicios Conservacón, Reparacióones Menores e</t>
  </si>
  <si>
    <t>Instalaciones Temporales</t>
  </si>
  <si>
    <t>Contratación de Obras Menores</t>
  </si>
  <si>
    <t>Servicios Especiales de Mant. Y Reparación</t>
  </si>
  <si>
    <t>Mantenimiento y Reparacion de Maq. Y Equipos</t>
  </si>
  <si>
    <t>Mantenimiento y Reparacion muebles Y Equipos</t>
  </si>
  <si>
    <t>06</t>
  </si>
  <si>
    <t>Mantenimiento y Reparación de Equipos y Trasnp.</t>
  </si>
  <si>
    <t>Otros Servicios no Incluidos en Conceptos Anteriores</t>
  </si>
  <si>
    <t>Servicios Funerarios y gastos conexos</t>
  </si>
  <si>
    <t>Servicios Tecnicos Profesionales</t>
  </si>
  <si>
    <t>Servicio de Contabilidad y Auditoría</t>
  </si>
  <si>
    <t>287-04</t>
  </si>
  <si>
    <t>Servicios de Capacitación</t>
  </si>
  <si>
    <t>05</t>
  </si>
  <si>
    <t xml:space="preserve">Servicio de Informatica y Computacion </t>
  </si>
  <si>
    <t>Otros Servicios Tecnicos Profesionales</t>
  </si>
  <si>
    <t>Impuestos, Derechos y Tasas</t>
  </si>
  <si>
    <t>Otros Impuestos y Tasas</t>
  </si>
  <si>
    <t>Otros Gastos Operativos</t>
  </si>
  <si>
    <t>Otros Gastos Operativos de Inst. Empresariales</t>
  </si>
  <si>
    <t xml:space="preserve">                  FORMULARIO No. 2</t>
  </si>
  <si>
    <t>FONDO</t>
  </si>
  <si>
    <t>Materiales y Suministros</t>
  </si>
  <si>
    <t xml:space="preserve">Textiles y Vestuarios </t>
  </si>
  <si>
    <t>Prendas de Vestir</t>
  </si>
  <si>
    <t>Producto de Papel, Carton e Impresos</t>
  </si>
  <si>
    <t>Papel de Escritorio</t>
  </si>
  <si>
    <t>Productos de Cuero, Caucho y Plasticos</t>
  </si>
  <si>
    <t>Llantas y Neumaticos</t>
  </si>
  <si>
    <t>Combustibles, Lubricantes, Prod. Quimicos y Conexos</t>
  </si>
  <si>
    <t>Combustibles y Lubricantes</t>
  </si>
  <si>
    <t>Gasolina</t>
  </si>
  <si>
    <t>Productos y Utiles Varios</t>
  </si>
  <si>
    <t>Materiales de Limpieza</t>
  </si>
  <si>
    <t>Prod. Y Utiles Varios no Identificados Precedentemente</t>
  </si>
  <si>
    <t xml:space="preserve"> TOTAL</t>
  </si>
  <si>
    <t xml:space="preserve">          Firma Responsable y Sello de la Institción</t>
  </si>
  <si>
    <t>4</t>
  </si>
  <si>
    <t xml:space="preserve"> FORMULARIO No. 2</t>
  </si>
  <si>
    <t xml:space="preserve"> REGISTRO INTERNO DIGEPRES</t>
  </si>
  <si>
    <t>Remuneraciónes al Personal Fijo</t>
  </si>
  <si>
    <t>Sueldo anual No. 13</t>
  </si>
  <si>
    <t>122-02</t>
  </si>
  <si>
    <t>Compensación por horas extraordinarias</t>
  </si>
  <si>
    <t>Gratificaciones y Bonificaciones</t>
  </si>
  <si>
    <t>CONTRATACIONES DE SERVICIOS</t>
  </si>
  <si>
    <t>Servicios Basicos</t>
  </si>
  <si>
    <t>Telefono Local</t>
  </si>
  <si>
    <t>Recoleccion de Residuos Solidos</t>
  </si>
  <si>
    <t>Publicidad, Impresion y Encuadernacion</t>
  </si>
  <si>
    <t>Viáticos dentro del País</t>
  </si>
  <si>
    <t>Transporte y Alnmacenaje</t>
  </si>
  <si>
    <t xml:space="preserve">Seguros </t>
  </si>
  <si>
    <t>Seguros de Bienes Muebles</t>
  </si>
  <si>
    <t>Seguro de Persona</t>
  </si>
  <si>
    <t>Servicios Consevacion, Reparaciones menores e instalaciones Temporales</t>
  </si>
  <si>
    <t>Contratacion de Obras Menores</t>
  </si>
  <si>
    <t>Servicios Especiales de Matenimiento y Reparación</t>
  </si>
  <si>
    <t>Matenimiento y Reparación de Muebles y Equipos de Ofic.</t>
  </si>
  <si>
    <t>Mantenimiento y Reparación Equipos de Transporte</t>
  </si>
  <si>
    <t>5</t>
  </si>
  <si>
    <t>MATERIALES Y SUMINISTROS</t>
  </si>
  <si>
    <t>Textiles y Vestuarios</t>
  </si>
  <si>
    <t>Productos De Papel, Carton e Impresos</t>
  </si>
  <si>
    <t>Papel de escritorio</t>
  </si>
  <si>
    <t>Productos de Cuero, Caucho y Plásticos</t>
  </si>
  <si>
    <t>ACTIVOS NO FINANCIEROS</t>
  </si>
  <si>
    <t>Maquinarias y Equipos</t>
  </si>
  <si>
    <t>Equipos de Computacion y operaciones Aux.</t>
  </si>
  <si>
    <t>Equipos de Transporte, traccion y elevación</t>
  </si>
  <si>
    <t>Equipos varios</t>
  </si>
  <si>
    <t>Firma Responsable y Sello de la Institución</t>
  </si>
  <si>
    <t>6</t>
  </si>
  <si>
    <t xml:space="preserve">Remuneraciónes </t>
  </si>
  <si>
    <t xml:space="preserve"> Energia Eléctricidad</t>
  </si>
  <si>
    <t>Recoleccion de Servicios Solidos</t>
  </si>
  <si>
    <t>Viaticos del País</t>
  </si>
  <si>
    <t>Transporte y alnmacenaje</t>
  </si>
  <si>
    <t>Seguros de Bines Muebles</t>
  </si>
  <si>
    <t>Seguros de Personas</t>
  </si>
  <si>
    <t>Servicios Conservacion, Reparaciones menores e instalaciones Temporales</t>
  </si>
  <si>
    <t>Servicios Especiales de Mantenimiento y Reparación</t>
  </si>
  <si>
    <t xml:space="preserve">Mantenimiento y Rep. Muebles y Equipos de Oficina </t>
  </si>
  <si>
    <t>Mantenimiento y Reparacion Equipos de Transp.</t>
  </si>
  <si>
    <t>Gastos Judiciales</t>
  </si>
  <si>
    <t>Comisiones y Gastos Bancarios</t>
  </si>
  <si>
    <t>Servicios Técnicos Profesionales</t>
  </si>
  <si>
    <t>Otos Gastos Operativos</t>
  </si>
  <si>
    <t>Testiles y Vestuarios</t>
  </si>
  <si>
    <t>7</t>
  </si>
  <si>
    <t>Concesion de Préstamos Internos Otorg. A Corto p.</t>
  </si>
  <si>
    <t>Concesion de Préstamos</t>
  </si>
  <si>
    <t>Consecion de Prestamos al Sector Publico</t>
  </si>
  <si>
    <t>Concesion de Prestamos Interno Otorg. A Corto P.</t>
  </si>
  <si>
    <t xml:space="preserve">Otros Gastos Operativos </t>
  </si>
  <si>
    <t>Intereses Devengados internos por Inst. Financieras</t>
  </si>
  <si>
    <t>8</t>
  </si>
  <si>
    <t xml:space="preserve">      FORMULARIO No. 2</t>
  </si>
  <si>
    <r>
      <t xml:space="preserve">INSTITUCION : </t>
    </r>
    <r>
      <rPr>
        <sz val="10"/>
        <rFont val="Times New Roman"/>
        <family val="1"/>
      </rPr>
      <t>Banco Agrícola de la Rep. Dom.</t>
    </r>
  </si>
  <si>
    <r>
      <t xml:space="preserve">CODIGO : </t>
    </r>
    <r>
      <rPr>
        <sz val="10"/>
        <rFont val="Times New Roman"/>
        <family val="1"/>
      </rPr>
      <t>5001</t>
    </r>
  </si>
  <si>
    <t xml:space="preserve">FUENTE </t>
  </si>
  <si>
    <t>Sueldos fijos</t>
  </si>
  <si>
    <t>Remuneraciones al Personal con carácter Transitorio</t>
  </si>
  <si>
    <t>Bono por Desempeño</t>
  </si>
  <si>
    <t>Electricidad</t>
  </si>
  <si>
    <t>Seguro de bienes muebles</t>
  </si>
  <si>
    <t>Servicios Consevacion, Reparaciones menores e Instalaciones Temporales</t>
  </si>
  <si>
    <t>Mantenimiento y Reparacion de Maq. Y Equipos de Ofic.</t>
  </si>
  <si>
    <t>Mantenimiento y Reparacion Equipos de Transporte</t>
  </si>
  <si>
    <t>9</t>
  </si>
  <si>
    <t>TIPO</t>
  </si>
  <si>
    <t>TRANSFERENCIAS CORRIENTES</t>
  </si>
  <si>
    <t>Transferencias Corrientes al Sector Privado</t>
  </si>
  <si>
    <t>Prestaciones a la Seguridad Social</t>
  </si>
  <si>
    <t>Pensiones</t>
  </si>
  <si>
    <t>Ayudas y Donaciones a Persona</t>
  </si>
  <si>
    <t>Becas y Viajes de estudio</t>
  </si>
  <si>
    <t xml:space="preserve">Ayudadas y Donaciones prog. A hogares y Personas      </t>
  </si>
  <si>
    <t>Disminución de Pasivos Corrientes</t>
  </si>
  <si>
    <t xml:space="preserve">Dism. en Ctas. por Pagar Internas de Corto P. </t>
  </si>
  <si>
    <t>Incremento de Disponibilidades</t>
  </si>
  <si>
    <t>Incremento en Caja y Bancos</t>
  </si>
  <si>
    <t>TOTAL GENERAL</t>
  </si>
  <si>
    <t>10</t>
  </si>
  <si>
    <t>Servicios Conservacón, Reparacióones Menores e Instalaciones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</si>
</sst>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9"/>
      <name val="Arial Black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rgb="FF000000"/>
      <name val="Roboto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4">
    <xf numFmtId="0" fontId="0" fillId="0" borderId="0" xfId="0"/>
    <xf numFmtId="0" fontId="0" fillId="2" borderId="0" xfId="0" applyFill="1"/>
    <xf numFmtId="0" fontId="2" fillId="3" borderId="0" xfId="0" applyFont="1" applyFill="1"/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5" xfId="0" applyFont="1" applyFill="1" applyBorder="1"/>
    <xf numFmtId="0" fontId="2" fillId="3" borderId="4" xfId="0" applyFont="1" applyFill="1" applyBorder="1"/>
    <xf numFmtId="0" fontId="5" fillId="3" borderId="0" xfId="0" applyFont="1" applyFill="1" applyAlignment="1">
      <alignment horizontal="center"/>
    </xf>
    <xf numFmtId="0" fontId="3" fillId="3" borderId="4" xfId="0" applyFont="1" applyFill="1" applyBorder="1"/>
    <xf numFmtId="0" fontId="3" fillId="3" borderId="0" xfId="0" applyFont="1" applyFill="1"/>
    <xf numFmtId="0" fontId="7" fillId="3" borderId="0" xfId="0" applyFont="1" applyFill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2" fillId="3" borderId="9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/>
    </xf>
    <xf numFmtId="49" fontId="3" fillId="3" borderId="19" xfId="0" applyNumberFormat="1" applyFont="1" applyFill="1" applyBorder="1" applyAlignment="1">
      <alignment horizontal="center"/>
    </xf>
    <xf numFmtId="49" fontId="3" fillId="3" borderId="18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2" xfId="0" applyFont="1" applyFill="1" applyBorder="1"/>
    <xf numFmtId="0" fontId="2" fillId="3" borderId="12" xfId="0" applyFont="1" applyFill="1" applyBorder="1"/>
    <xf numFmtId="0" fontId="2" fillId="3" borderId="11" xfId="0" applyFont="1" applyFill="1" applyBorder="1"/>
    <xf numFmtId="0" fontId="2" fillId="3" borderId="23" xfId="0" applyFont="1" applyFill="1" applyBorder="1"/>
    <xf numFmtId="164" fontId="0" fillId="3" borderId="0" xfId="1" applyNumberFormat="1" applyFont="1" applyFill="1" applyBorder="1"/>
    <xf numFmtId="164" fontId="2" fillId="3" borderId="5" xfId="0" applyNumberFormat="1" applyFont="1" applyFill="1" applyBorder="1"/>
    <xf numFmtId="0" fontId="2" fillId="2" borderId="22" xfId="0" applyFont="1" applyFill="1" applyBorder="1"/>
    <xf numFmtId="0" fontId="2" fillId="2" borderId="12" xfId="0" applyFont="1" applyFill="1" applyBorder="1"/>
    <xf numFmtId="0" fontId="2" fillId="2" borderId="0" xfId="0" applyFont="1" applyFill="1"/>
    <xf numFmtId="0" fontId="2" fillId="2" borderId="11" xfId="0" applyFont="1" applyFill="1" applyBorder="1"/>
    <xf numFmtId="0" fontId="2" fillId="2" borderId="23" xfId="0" applyFont="1" applyFill="1" applyBorder="1"/>
    <xf numFmtId="49" fontId="2" fillId="2" borderId="11" xfId="0" applyNumberFormat="1" applyFont="1" applyFill="1" applyBorder="1" applyAlignment="1">
      <alignment horizontal="right"/>
    </xf>
    <xf numFmtId="164" fontId="8" fillId="2" borderId="0" xfId="1" applyNumberFormat="1" applyFont="1" applyFill="1" applyBorder="1"/>
    <xf numFmtId="164" fontId="2" fillId="2" borderId="5" xfId="0" applyNumberFormat="1" applyFont="1" applyFill="1" applyBorder="1"/>
    <xf numFmtId="49" fontId="2" fillId="2" borderId="0" xfId="0" applyNumberFormat="1" applyFont="1" applyFill="1"/>
    <xf numFmtId="164" fontId="9" fillId="2" borderId="0" xfId="1" applyNumberFormat="1" applyFont="1" applyFill="1" applyBorder="1"/>
    <xf numFmtId="0" fontId="2" fillId="2" borderId="5" xfId="0" applyFont="1" applyFill="1" applyBorder="1"/>
    <xf numFmtId="164" fontId="2" fillId="2" borderId="0" xfId="1" applyNumberFormat="1" applyFont="1" applyFill="1" applyBorder="1"/>
    <xf numFmtId="0" fontId="2" fillId="2" borderId="23" xfId="0" applyFont="1" applyFill="1" applyBorder="1" applyAlignment="1">
      <alignment wrapText="1"/>
    </xf>
    <xf numFmtId="164" fontId="3" fillId="2" borderId="0" xfId="1" applyNumberFormat="1" applyFont="1" applyFill="1" applyBorder="1"/>
    <xf numFmtId="0" fontId="10" fillId="2" borderId="22" xfId="0" applyFont="1" applyFill="1" applyBorder="1"/>
    <xf numFmtId="0" fontId="10" fillId="2" borderId="12" xfId="0" applyFont="1" applyFill="1" applyBorder="1"/>
    <xf numFmtId="0" fontId="10" fillId="2" borderId="0" xfId="0" applyFont="1" applyFill="1"/>
    <xf numFmtId="0" fontId="10" fillId="2" borderId="11" xfId="0" applyFont="1" applyFill="1" applyBorder="1"/>
    <xf numFmtId="49" fontId="9" fillId="2" borderId="0" xfId="0" applyNumberFormat="1" applyFont="1" applyFill="1"/>
    <xf numFmtId="0" fontId="9" fillId="2" borderId="23" xfId="0" applyFont="1" applyFill="1" applyBorder="1"/>
    <xf numFmtId="0" fontId="2" fillId="2" borderId="0" xfId="0" applyFont="1" applyFill="1" applyAlignment="1">
      <alignment horizontal="left"/>
    </xf>
    <xf numFmtId="43" fontId="2" fillId="3" borderId="5" xfId="1" applyFont="1" applyFill="1" applyBorder="1"/>
    <xf numFmtId="0" fontId="2" fillId="0" borderId="0" xfId="0" applyFont="1"/>
    <xf numFmtId="0" fontId="2" fillId="0" borderId="22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23" xfId="0" applyFont="1" applyBorder="1"/>
    <xf numFmtId="0" fontId="2" fillId="0" borderId="5" xfId="0" applyFont="1" applyBorder="1"/>
    <xf numFmtId="164" fontId="11" fillId="3" borderId="0" xfId="1" applyNumberFormat="1" applyFont="1" applyFill="1" applyBorder="1"/>
    <xf numFmtId="164" fontId="2" fillId="3" borderId="0" xfId="1" applyNumberFormat="1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7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164" fontId="2" fillId="3" borderId="7" xfId="1" applyNumberFormat="1" applyFont="1" applyFill="1" applyBorder="1"/>
    <xf numFmtId="0" fontId="2" fillId="3" borderId="8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164" fontId="12" fillId="2" borderId="30" xfId="1" applyNumberFormat="1" applyFont="1" applyFill="1" applyBorder="1"/>
    <xf numFmtId="164" fontId="2" fillId="3" borderId="31" xfId="0" applyNumberFormat="1" applyFont="1" applyFill="1" applyBorder="1"/>
    <xf numFmtId="164" fontId="13" fillId="3" borderId="0" xfId="1" applyNumberFormat="1" applyFont="1" applyFill="1" applyBorder="1"/>
    <xf numFmtId="164" fontId="2" fillId="3" borderId="0" xfId="0" applyNumberFormat="1" applyFont="1" applyFill="1"/>
    <xf numFmtId="8" fontId="14" fillId="0" borderId="0" xfId="0" applyNumberFormat="1" applyFont="1"/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43" fontId="2" fillId="3" borderId="0" xfId="1" applyFont="1" applyFill="1"/>
    <xf numFmtId="0" fontId="18" fillId="2" borderId="0" xfId="0" applyFont="1" applyFill="1"/>
    <xf numFmtId="49" fontId="19" fillId="2" borderId="1" xfId="0" applyNumberFormat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49" fontId="19" fillId="2" borderId="3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18" fillId="2" borderId="4" xfId="0" applyFont="1" applyFill="1" applyBorder="1"/>
    <xf numFmtId="0" fontId="21" fillId="2" borderId="0" xfId="0" applyFont="1" applyFill="1"/>
    <xf numFmtId="0" fontId="18" fillId="2" borderId="5" xfId="0" applyFont="1" applyFill="1" applyBorder="1"/>
    <xf numFmtId="0" fontId="22" fillId="2" borderId="4" xfId="0" applyFont="1" applyFill="1" applyBorder="1"/>
    <xf numFmtId="0" fontId="22" fillId="2" borderId="0" xfId="0" applyFont="1" applyFill="1"/>
    <xf numFmtId="0" fontId="22" fillId="2" borderId="6" xfId="0" applyFont="1" applyFill="1" applyBorder="1"/>
    <xf numFmtId="0" fontId="22" fillId="2" borderId="7" xfId="0" applyFont="1" applyFill="1" applyBorder="1"/>
    <xf numFmtId="0" fontId="22" fillId="2" borderId="8" xfId="0" applyFont="1" applyFill="1" applyBorder="1"/>
    <xf numFmtId="0" fontId="20" fillId="2" borderId="32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49" fontId="20" fillId="2" borderId="35" xfId="0" applyNumberFormat="1" applyFont="1" applyFill="1" applyBorder="1" applyAlignment="1">
      <alignment horizontal="center"/>
    </xf>
    <xf numFmtId="49" fontId="20" fillId="2" borderId="36" xfId="0" applyNumberFormat="1" applyFont="1" applyFill="1" applyBorder="1" applyAlignment="1">
      <alignment horizontal="center"/>
    </xf>
    <xf numFmtId="49" fontId="20" fillId="2" borderId="37" xfId="0" applyNumberFormat="1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0" fontId="23" fillId="2" borderId="39" xfId="0" applyFont="1" applyFill="1" applyBorder="1" applyAlignment="1">
      <alignment horizontal="center"/>
    </xf>
    <xf numFmtId="0" fontId="23" fillId="2" borderId="40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45" xfId="0" applyFont="1" applyFill="1" applyBorder="1" applyAlignment="1">
      <alignment horizontal="center"/>
    </xf>
    <xf numFmtId="0" fontId="20" fillId="2" borderId="23" xfId="0" applyFont="1" applyFill="1" applyBorder="1"/>
    <xf numFmtId="0" fontId="20" fillId="2" borderId="11" xfId="0" applyFont="1" applyFill="1" applyBorder="1"/>
    <xf numFmtId="0" fontId="20" fillId="2" borderId="5" xfId="0" applyFont="1" applyFill="1" applyBorder="1"/>
    <xf numFmtId="0" fontId="24" fillId="2" borderId="6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49" fontId="20" fillId="2" borderId="26" xfId="0" applyNumberFormat="1" applyFont="1" applyFill="1" applyBorder="1" applyAlignment="1">
      <alignment horizontal="center"/>
    </xf>
    <xf numFmtId="49" fontId="20" fillId="2" borderId="8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19" fillId="2" borderId="34" xfId="0" applyNumberFormat="1" applyFont="1" applyFill="1" applyBorder="1"/>
    <xf numFmtId="0" fontId="19" fillId="2" borderId="46" xfId="0" applyFont="1" applyFill="1" applyBorder="1"/>
    <xf numFmtId="49" fontId="19" fillId="2" borderId="2" xfId="0" applyNumberFormat="1" applyFont="1" applyFill="1" applyBorder="1"/>
    <xf numFmtId="49" fontId="18" fillId="2" borderId="11" xfId="0" applyNumberFormat="1" applyFont="1" applyFill="1" applyBorder="1" applyAlignment="1">
      <alignment horizontal="right"/>
    </xf>
    <xf numFmtId="0" fontId="19" fillId="2" borderId="2" xfId="0" applyFont="1" applyFill="1" applyBorder="1"/>
    <xf numFmtId="0" fontId="19" fillId="2" borderId="34" xfId="0" applyFont="1" applyFill="1" applyBorder="1"/>
    <xf numFmtId="49" fontId="19" fillId="2" borderId="11" xfId="0" applyNumberFormat="1" applyFont="1" applyFill="1" applyBorder="1"/>
    <xf numFmtId="0" fontId="19" fillId="2" borderId="0" xfId="0" applyFont="1" applyFill="1"/>
    <xf numFmtId="164" fontId="19" fillId="2" borderId="11" xfId="1" applyNumberFormat="1" applyFont="1" applyFill="1" applyBorder="1"/>
    <xf numFmtId="164" fontId="19" fillId="2" borderId="2" xfId="1" applyNumberFormat="1" applyFont="1" applyFill="1" applyBorder="1"/>
    <xf numFmtId="164" fontId="19" fillId="2" borderId="47" xfId="1" applyNumberFormat="1" applyFont="1" applyFill="1" applyBorder="1"/>
    <xf numFmtId="49" fontId="18" fillId="2" borderId="4" xfId="0" applyNumberFormat="1" applyFont="1" applyFill="1" applyBorder="1"/>
    <xf numFmtId="49" fontId="18" fillId="2" borderId="23" xfId="0" applyNumberFormat="1" applyFont="1" applyFill="1" applyBorder="1"/>
    <xf numFmtId="0" fontId="18" fillId="2" borderId="11" xfId="0" applyFont="1" applyFill="1" applyBorder="1"/>
    <xf numFmtId="49" fontId="18" fillId="2" borderId="0" xfId="0" applyNumberFormat="1" applyFont="1" applyFill="1"/>
    <xf numFmtId="0" fontId="18" fillId="2" borderId="23" xfId="0" applyFont="1" applyFill="1" applyBorder="1"/>
    <xf numFmtId="164" fontId="19" fillId="2" borderId="12" xfId="1" applyNumberFormat="1" applyFont="1" applyFill="1" applyBorder="1"/>
    <xf numFmtId="164" fontId="19" fillId="2" borderId="48" xfId="1" applyNumberFormat="1" applyFont="1" applyFill="1" applyBorder="1"/>
    <xf numFmtId="49" fontId="18" fillId="2" borderId="11" xfId="0" applyNumberFormat="1" applyFont="1" applyFill="1" applyBorder="1"/>
    <xf numFmtId="164" fontId="18" fillId="2" borderId="11" xfId="1" applyNumberFormat="1" applyFont="1" applyFill="1" applyBorder="1"/>
    <xf numFmtId="164" fontId="18" fillId="2" borderId="12" xfId="1" applyNumberFormat="1" applyFont="1" applyFill="1" applyBorder="1"/>
    <xf numFmtId="164" fontId="18" fillId="2" borderId="48" xfId="1" applyNumberFormat="1" applyFont="1" applyFill="1" applyBorder="1"/>
    <xf numFmtId="0" fontId="19" fillId="2" borderId="23" xfId="0" applyFont="1" applyFill="1" applyBorder="1"/>
    <xf numFmtId="0" fontId="19" fillId="2" borderId="11" xfId="0" applyFont="1" applyFill="1" applyBorder="1"/>
    <xf numFmtId="0" fontId="19" fillId="2" borderId="0" xfId="0" applyFont="1" applyFill="1" applyAlignment="1">
      <alignment wrapText="1"/>
    </xf>
    <xf numFmtId="164" fontId="19" fillId="2" borderId="11" xfId="1" applyNumberFormat="1" applyFont="1" applyFill="1" applyBorder="1" applyAlignment="1">
      <alignment horizontal="center"/>
    </xf>
    <xf numFmtId="164" fontId="18" fillId="2" borderId="0" xfId="1" applyNumberFormat="1" applyFont="1" applyFill="1" applyBorder="1"/>
    <xf numFmtId="164" fontId="19" fillId="2" borderId="0" xfId="1" applyNumberFormat="1" applyFont="1" applyFill="1" applyBorder="1"/>
    <xf numFmtId="49" fontId="18" fillId="2" borderId="6" xfId="0" applyNumberFormat="1" applyFont="1" applyFill="1" applyBorder="1"/>
    <xf numFmtId="49" fontId="18" fillId="2" borderId="27" xfId="0" applyNumberFormat="1" applyFont="1" applyFill="1" applyBorder="1"/>
    <xf numFmtId="0" fontId="18" fillId="2" borderId="26" xfId="0" applyFont="1" applyFill="1" applyBorder="1"/>
    <xf numFmtId="49" fontId="18" fillId="2" borderId="7" xfId="0" applyNumberFormat="1" applyFont="1" applyFill="1" applyBorder="1"/>
    <xf numFmtId="0" fontId="18" fillId="2" borderId="7" xfId="0" applyFont="1" applyFill="1" applyBorder="1"/>
    <xf numFmtId="0" fontId="18" fillId="2" borderId="27" xfId="0" applyFont="1" applyFill="1" applyBorder="1"/>
    <xf numFmtId="49" fontId="18" fillId="2" borderId="26" xfId="0" applyNumberFormat="1" applyFont="1" applyFill="1" applyBorder="1"/>
    <xf numFmtId="164" fontId="18" fillId="2" borderId="26" xfId="1" applyNumberFormat="1" applyFont="1" applyFill="1" applyBorder="1"/>
    <xf numFmtId="164" fontId="18" fillId="2" borderId="7" xfId="1" applyNumberFormat="1" applyFont="1" applyFill="1" applyBorder="1"/>
    <xf numFmtId="164" fontId="18" fillId="2" borderId="49" xfId="1" applyNumberFormat="1" applyFont="1" applyFill="1" applyBorder="1"/>
    <xf numFmtId="0" fontId="25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9" fillId="2" borderId="5" xfId="0" applyFont="1" applyFill="1" applyBorder="1"/>
    <xf numFmtId="0" fontId="18" fillId="2" borderId="9" xfId="0" applyFont="1" applyFill="1" applyBorder="1"/>
    <xf numFmtId="0" fontId="20" fillId="2" borderId="1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3" fillId="2" borderId="34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4" fillId="2" borderId="38" xfId="0" applyFont="1" applyFill="1" applyBorder="1" applyAlignment="1">
      <alignment horizontal="center"/>
    </xf>
    <xf numFmtId="0" fontId="24" fillId="2" borderId="39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24" fillId="2" borderId="41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11" xfId="0" applyFont="1" applyFill="1" applyBorder="1" applyAlignment="1">
      <alignment horizontal="center"/>
    </xf>
    <xf numFmtId="49" fontId="20" fillId="2" borderId="23" xfId="0" applyNumberFormat="1" applyFont="1" applyFill="1" applyBorder="1" applyAlignment="1">
      <alignment horizontal="center"/>
    </xf>
    <xf numFmtId="49" fontId="20" fillId="2" borderId="11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"/>
    </xf>
    <xf numFmtId="0" fontId="19" fillId="2" borderId="10" xfId="0" applyFont="1" applyFill="1" applyBorder="1"/>
    <xf numFmtId="164" fontId="19" fillId="2" borderId="46" xfId="1" applyNumberFormat="1" applyFont="1" applyFill="1" applyBorder="1"/>
    <xf numFmtId="0" fontId="18" fillId="2" borderId="12" xfId="0" applyFont="1" applyFill="1" applyBorder="1"/>
    <xf numFmtId="0" fontId="19" fillId="2" borderId="12" xfId="0" applyFont="1" applyFill="1" applyBorder="1"/>
    <xf numFmtId="49" fontId="18" fillId="2" borderId="50" xfId="0" applyNumberFormat="1" applyFont="1" applyFill="1" applyBorder="1"/>
    <xf numFmtId="49" fontId="18" fillId="2" borderId="51" xfId="0" applyNumberFormat="1" applyFont="1" applyFill="1" applyBorder="1"/>
    <xf numFmtId="0" fontId="18" fillId="2" borderId="29" xfId="0" applyFont="1" applyFill="1" applyBorder="1"/>
    <xf numFmtId="49" fontId="18" fillId="2" borderId="30" xfId="0" applyNumberFormat="1" applyFont="1" applyFill="1" applyBorder="1"/>
    <xf numFmtId="0" fontId="19" fillId="2" borderId="30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164" fontId="18" fillId="2" borderId="51" xfId="1" applyNumberFormat="1" applyFont="1" applyFill="1" applyBorder="1"/>
    <xf numFmtId="164" fontId="19" fillId="2" borderId="29" xfId="1" applyNumberFormat="1" applyFont="1" applyFill="1" applyBorder="1"/>
    <xf numFmtId="164" fontId="18" fillId="2" borderId="29" xfId="1" applyNumberFormat="1" applyFont="1" applyFill="1" applyBorder="1"/>
    <xf numFmtId="164" fontId="18" fillId="2" borderId="0" xfId="1" applyNumberFormat="1" applyFont="1" applyFill="1"/>
    <xf numFmtId="164" fontId="18" fillId="2" borderId="0" xfId="0" applyNumberFormat="1" applyFont="1" applyFill="1"/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49" fontId="22" fillId="2" borderId="1" xfId="0" applyNumberFormat="1" applyFont="1" applyFill="1" applyBorder="1" applyAlignment="1">
      <alignment horizontal="right"/>
    </xf>
    <xf numFmtId="49" fontId="22" fillId="2" borderId="2" xfId="0" applyNumberFormat="1" applyFont="1" applyFill="1" applyBorder="1" applyAlignment="1">
      <alignment horizontal="right"/>
    </xf>
    <xf numFmtId="49" fontId="22" fillId="2" borderId="3" xfId="0" applyNumberFormat="1" applyFont="1" applyFill="1" applyBorder="1" applyAlignment="1">
      <alignment horizontal="right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9" fillId="2" borderId="4" xfId="0" applyFont="1" applyFill="1" applyBorder="1"/>
    <xf numFmtId="0" fontId="27" fillId="2" borderId="0" xfId="0" applyFont="1" applyFill="1" applyAlignment="1">
      <alignment horizontal="right"/>
    </xf>
    <xf numFmtId="0" fontId="9" fillId="2" borderId="5" xfId="0" applyFont="1" applyFill="1" applyBorder="1"/>
    <xf numFmtId="0" fontId="22" fillId="2" borderId="4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6" fillId="2" borderId="35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6" fillId="2" borderId="38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49" fontId="26" fillId="2" borderId="13" xfId="0" applyNumberFormat="1" applyFont="1" applyFill="1" applyBorder="1" applyAlignment="1">
      <alignment horizontal="center"/>
    </xf>
    <xf numFmtId="49" fontId="26" fillId="2" borderId="14" xfId="0" applyNumberFormat="1" applyFont="1" applyFill="1" applyBorder="1" applyAlignment="1">
      <alignment horizontal="center"/>
    </xf>
    <xf numFmtId="49" fontId="26" fillId="2" borderId="15" xfId="0" applyNumberFormat="1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5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2" borderId="54" xfId="0" applyFont="1" applyFill="1" applyBorder="1" applyAlignment="1">
      <alignment horizontal="center"/>
    </xf>
    <xf numFmtId="0" fontId="23" fillId="2" borderId="55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0" fontId="26" fillId="2" borderId="23" xfId="0" applyFont="1" applyFill="1" applyBorder="1"/>
    <xf numFmtId="0" fontId="26" fillId="2" borderId="11" xfId="0" applyFont="1" applyFill="1" applyBorder="1"/>
    <xf numFmtId="0" fontId="26" fillId="2" borderId="5" xfId="0" applyFont="1" applyFill="1" applyBorder="1"/>
    <xf numFmtId="0" fontId="26" fillId="2" borderId="26" xfId="0" applyFont="1" applyFill="1" applyBorder="1" applyAlignment="1">
      <alignment horizontal="center"/>
    </xf>
    <xf numFmtId="49" fontId="26" fillId="2" borderId="26" xfId="0" applyNumberFormat="1" applyFont="1" applyFill="1" applyBorder="1" applyAlignment="1">
      <alignment horizontal="center"/>
    </xf>
    <xf numFmtId="49" fontId="26" fillId="2" borderId="49" xfId="0" applyNumberFormat="1" applyFont="1" applyFill="1" applyBorder="1" applyAlignment="1">
      <alignment horizontal="center"/>
    </xf>
    <xf numFmtId="49" fontId="22" fillId="2" borderId="1" xfId="0" applyNumberFormat="1" applyFont="1" applyFill="1" applyBorder="1"/>
    <xf numFmtId="49" fontId="22" fillId="2" borderId="34" xfId="0" applyNumberFormat="1" applyFont="1" applyFill="1" applyBorder="1"/>
    <xf numFmtId="0" fontId="22" fillId="2" borderId="46" xfId="0" applyFont="1" applyFill="1" applyBorder="1"/>
    <xf numFmtId="49" fontId="22" fillId="2" borderId="2" xfId="0" applyNumberFormat="1" applyFont="1" applyFill="1" applyBorder="1"/>
    <xf numFmtId="0" fontId="22" fillId="2" borderId="2" xfId="0" applyFont="1" applyFill="1" applyBorder="1"/>
    <xf numFmtId="0" fontId="22" fillId="2" borderId="10" xfId="0" applyFont="1" applyFill="1" applyBorder="1"/>
    <xf numFmtId="0" fontId="22" fillId="2" borderId="12" xfId="0" applyFont="1" applyFill="1" applyBorder="1"/>
    <xf numFmtId="0" fontId="22" fillId="2" borderId="11" xfId="0" applyFont="1" applyFill="1" applyBorder="1"/>
    <xf numFmtId="164" fontId="22" fillId="2" borderId="10" xfId="1" applyNumberFormat="1" applyFont="1" applyFill="1" applyBorder="1"/>
    <xf numFmtId="164" fontId="22" fillId="2" borderId="46" xfId="1" applyNumberFormat="1" applyFont="1" applyFill="1" applyBorder="1"/>
    <xf numFmtId="49" fontId="9" fillId="2" borderId="4" xfId="0" applyNumberFormat="1" applyFont="1" applyFill="1" applyBorder="1"/>
    <xf numFmtId="49" fontId="9" fillId="2" borderId="23" xfId="0" applyNumberFormat="1" applyFont="1" applyFill="1" applyBorder="1"/>
    <xf numFmtId="0" fontId="9" fillId="2" borderId="11" xfId="0" applyFont="1" applyFill="1" applyBorder="1"/>
    <xf numFmtId="164" fontId="22" fillId="2" borderId="12" xfId="1" applyNumberFormat="1" applyFont="1" applyFill="1" applyBorder="1"/>
    <xf numFmtId="164" fontId="22" fillId="2" borderId="11" xfId="1" applyNumberFormat="1" applyFont="1" applyFill="1" applyBorder="1"/>
    <xf numFmtId="164" fontId="22" fillId="2" borderId="0" xfId="1" applyNumberFormat="1" applyFont="1" applyFill="1" applyBorder="1"/>
    <xf numFmtId="49" fontId="9" fillId="2" borderId="11" xfId="0" applyNumberFormat="1" applyFont="1" applyFill="1" applyBorder="1" applyAlignment="1">
      <alignment horizontal="right"/>
    </xf>
    <xf numFmtId="0" fontId="9" fillId="2" borderId="12" xfId="0" applyFont="1" applyFill="1" applyBorder="1"/>
    <xf numFmtId="49" fontId="9" fillId="2" borderId="12" xfId="0" applyNumberFormat="1" applyFont="1" applyFill="1" applyBorder="1"/>
    <xf numFmtId="164" fontId="9" fillId="2" borderId="0" xfId="1" applyNumberFormat="1" applyFont="1" applyFill="1"/>
    <xf numFmtId="164" fontId="9" fillId="2" borderId="11" xfId="1" applyNumberFormat="1" applyFont="1" applyFill="1" applyBorder="1"/>
    <xf numFmtId="164" fontId="9" fillId="2" borderId="12" xfId="1" applyNumberFormat="1" applyFont="1" applyFill="1" applyBorder="1"/>
    <xf numFmtId="49" fontId="9" fillId="2" borderId="11" xfId="0" applyNumberFormat="1" applyFont="1" applyFill="1" applyBorder="1"/>
    <xf numFmtId="49" fontId="22" fillId="2" borderId="11" xfId="0" applyNumberFormat="1" applyFont="1" applyFill="1" applyBorder="1"/>
    <xf numFmtId="49" fontId="22" fillId="2" borderId="12" xfId="0" applyNumberFormat="1" applyFont="1" applyFill="1" applyBorder="1"/>
    <xf numFmtId="0" fontId="22" fillId="2" borderId="11" xfId="0" applyFont="1" applyFill="1" applyBorder="1" applyAlignment="1">
      <alignment wrapText="1"/>
    </xf>
    <xf numFmtId="49" fontId="9" fillId="2" borderId="4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2" fillId="2" borderId="12" xfId="0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164" fontId="22" fillId="2" borderId="12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49" fontId="9" fillId="2" borderId="6" xfId="0" applyNumberFormat="1" applyFont="1" applyFill="1" applyBorder="1"/>
    <xf numFmtId="49" fontId="9" fillId="2" borderId="27" xfId="0" applyNumberFormat="1" applyFont="1" applyFill="1" applyBorder="1"/>
    <xf numFmtId="0" fontId="9" fillId="2" borderId="26" xfId="0" applyFont="1" applyFill="1" applyBorder="1"/>
    <xf numFmtId="49" fontId="9" fillId="2" borderId="7" xfId="0" applyNumberFormat="1" applyFont="1" applyFill="1" applyBorder="1"/>
    <xf numFmtId="0" fontId="9" fillId="2" borderId="7" xfId="0" applyFont="1" applyFill="1" applyBorder="1"/>
    <xf numFmtId="0" fontId="9" fillId="2" borderId="25" xfId="0" applyFont="1" applyFill="1" applyBorder="1"/>
    <xf numFmtId="49" fontId="9" fillId="2" borderId="25" xfId="0" applyNumberFormat="1" applyFont="1" applyFill="1" applyBorder="1"/>
    <xf numFmtId="164" fontId="9" fillId="2" borderId="7" xfId="1" applyNumberFormat="1" applyFont="1" applyFill="1" applyBorder="1"/>
    <xf numFmtId="164" fontId="9" fillId="2" borderId="26" xfId="1" applyNumberFormat="1" applyFont="1" applyFill="1" applyBorder="1"/>
    <xf numFmtId="0" fontId="27" fillId="2" borderId="0" xfId="0" applyFont="1" applyFill="1" applyAlignment="1">
      <alignment horizontal="left"/>
    </xf>
    <xf numFmtId="0" fontId="27" fillId="2" borderId="5" xfId="0" applyFont="1" applyFill="1" applyBorder="1" applyAlignment="1">
      <alignment horizontal="left"/>
    </xf>
    <xf numFmtId="0" fontId="20" fillId="2" borderId="35" xfId="0" applyFont="1" applyFill="1" applyBorder="1" applyAlignment="1">
      <alignment horizontal="center"/>
    </xf>
    <xf numFmtId="0" fontId="20" fillId="2" borderId="36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49" fontId="20" fillId="2" borderId="13" xfId="0" applyNumberFormat="1" applyFont="1" applyFill="1" applyBorder="1" applyAlignment="1">
      <alignment horizontal="center"/>
    </xf>
    <xf numFmtId="49" fontId="20" fillId="2" borderId="14" xfId="0" applyNumberFormat="1" applyFont="1" applyFill="1" applyBorder="1" applyAlignment="1">
      <alignment horizontal="center"/>
    </xf>
    <xf numFmtId="49" fontId="20" fillId="2" borderId="15" xfId="0" applyNumberFormat="1" applyFont="1" applyFill="1" applyBorder="1" applyAlignment="1">
      <alignment horizontal="center"/>
    </xf>
    <xf numFmtId="0" fontId="20" fillId="2" borderId="5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49" fontId="20" fillId="2" borderId="49" xfId="0" applyNumberFormat="1" applyFont="1" applyFill="1" applyBorder="1" applyAlignment="1">
      <alignment horizontal="center"/>
    </xf>
    <xf numFmtId="0" fontId="18" fillId="2" borderId="46" xfId="0" applyFont="1" applyFill="1" applyBorder="1"/>
    <xf numFmtId="49" fontId="19" fillId="2" borderId="12" xfId="0" applyNumberFormat="1" applyFont="1" applyFill="1" applyBorder="1"/>
    <xf numFmtId="49" fontId="19" fillId="2" borderId="0" xfId="0" applyNumberFormat="1" applyFont="1" applyFill="1"/>
    <xf numFmtId="49" fontId="18" fillId="2" borderId="12" xfId="0" applyNumberFormat="1" applyFont="1" applyFill="1" applyBorder="1"/>
    <xf numFmtId="49" fontId="18" fillId="2" borderId="56" xfId="0" applyNumberFormat="1" applyFont="1" applyFill="1" applyBorder="1"/>
    <xf numFmtId="49" fontId="18" fillId="2" borderId="57" xfId="0" applyNumberFormat="1" applyFont="1" applyFill="1" applyBorder="1"/>
    <xf numFmtId="0" fontId="18" fillId="2" borderId="58" xfId="0" applyFont="1" applyFill="1" applyBorder="1"/>
    <xf numFmtId="49" fontId="18" fillId="2" borderId="59" xfId="0" applyNumberFormat="1" applyFont="1" applyFill="1" applyBorder="1"/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164" fontId="18" fillId="2" borderId="58" xfId="1" applyNumberFormat="1" applyFont="1" applyFill="1" applyBorder="1"/>
    <xf numFmtId="164" fontId="18" fillId="2" borderId="61" xfId="1" applyNumberFormat="1" applyFont="1" applyFill="1" applyBorder="1"/>
    <xf numFmtId="0" fontId="28" fillId="2" borderId="0" xfId="0" applyFont="1" applyFill="1"/>
    <xf numFmtId="0" fontId="27" fillId="2" borderId="0" xfId="0" applyFont="1" applyFill="1"/>
    <xf numFmtId="0" fontId="19" fillId="2" borderId="6" xfId="0" applyFont="1" applyFill="1" applyBorder="1"/>
    <xf numFmtId="0" fontId="19" fillId="2" borderId="7" xfId="0" applyFont="1" applyFill="1" applyBorder="1"/>
    <xf numFmtId="0" fontId="18" fillId="2" borderId="8" xfId="0" applyFont="1" applyFill="1" applyBorder="1"/>
    <xf numFmtId="0" fontId="20" fillId="2" borderId="36" xfId="0" applyFont="1" applyFill="1" applyBorder="1" applyAlignment="1">
      <alignment horizontal="center"/>
    </xf>
    <xf numFmtId="49" fontId="20" fillId="2" borderId="43" xfId="0" applyNumberFormat="1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0" fillId="2" borderId="0" xfId="0" applyFont="1" applyFill="1"/>
    <xf numFmtId="0" fontId="24" fillId="2" borderId="23" xfId="0" applyFont="1" applyFill="1" applyBorder="1" applyAlignment="1">
      <alignment horizontal="center"/>
    </xf>
    <xf numFmtId="49" fontId="20" fillId="2" borderId="0" xfId="0" applyNumberFormat="1" applyFont="1" applyFill="1" applyAlignment="1">
      <alignment horizontal="center"/>
    </xf>
    <xf numFmtId="164" fontId="19" fillId="2" borderId="10" xfId="1" applyNumberFormat="1" applyFont="1" applyFill="1" applyBorder="1"/>
    <xf numFmtId="49" fontId="18" fillId="2" borderId="0" xfId="0" applyNumberFormat="1" applyFont="1" applyFill="1" applyAlignment="1">
      <alignment horizontal="right"/>
    </xf>
    <xf numFmtId="43" fontId="18" fillId="2" borderId="12" xfId="1" applyFont="1" applyFill="1" applyBorder="1"/>
    <xf numFmtId="0" fontId="19" fillId="2" borderId="11" xfId="0" applyFont="1" applyFill="1" applyBorder="1" applyAlignment="1">
      <alignment wrapText="1"/>
    </xf>
    <xf numFmtId="0" fontId="18" fillId="2" borderId="25" xfId="0" applyFont="1" applyFill="1" applyBorder="1"/>
    <xf numFmtId="49" fontId="18" fillId="2" borderId="25" xfId="0" applyNumberFormat="1" applyFont="1" applyFill="1" applyBorder="1"/>
    <xf numFmtId="49" fontId="20" fillId="2" borderId="62" xfId="0" applyNumberFormat="1" applyFont="1" applyFill="1" applyBorder="1" applyAlignment="1">
      <alignment horizontal="center"/>
    </xf>
    <xf numFmtId="49" fontId="20" fillId="2" borderId="63" xfId="0" applyNumberFormat="1" applyFont="1" applyFill="1" applyBorder="1" applyAlignment="1">
      <alignment horizontal="center"/>
    </xf>
    <xf numFmtId="49" fontId="20" fillId="2" borderId="63" xfId="0" applyNumberFormat="1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49" fontId="20" fillId="2" borderId="27" xfId="0" applyNumberFormat="1" applyFont="1" applyFill="1" applyBorder="1" applyAlignment="1">
      <alignment horizontal="center"/>
    </xf>
    <xf numFmtId="49" fontId="18" fillId="2" borderId="22" xfId="0" applyNumberFormat="1" applyFont="1" applyFill="1" applyBorder="1"/>
    <xf numFmtId="49" fontId="19" fillId="2" borderId="22" xfId="0" applyNumberFormat="1" applyFont="1" applyFill="1" applyBorder="1"/>
    <xf numFmtId="164" fontId="19" fillId="2" borderId="11" xfId="0" applyNumberFormat="1" applyFont="1" applyFill="1" applyBorder="1"/>
    <xf numFmtId="164" fontId="19" fillId="2" borderId="48" xfId="0" applyNumberFormat="1" applyFont="1" applyFill="1" applyBorder="1"/>
    <xf numFmtId="49" fontId="19" fillId="2" borderId="23" xfId="0" applyNumberFormat="1" applyFont="1" applyFill="1" applyBorder="1" applyAlignment="1">
      <alignment horizontal="right"/>
    </xf>
    <xf numFmtId="49" fontId="19" fillId="2" borderId="11" xfId="0" applyNumberFormat="1" applyFont="1" applyFill="1" applyBorder="1" applyAlignment="1">
      <alignment horizontal="right"/>
    </xf>
    <xf numFmtId="0" fontId="18" fillId="2" borderId="12" xfId="0" applyFont="1" applyFill="1" applyBorder="1" applyAlignment="1">
      <alignment horizontal="left"/>
    </xf>
    <xf numFmtId="164" fontId="18" fillId="2" borderId="11" xfId="0" applyNumberFormat="1" applyFont="1" applyFill="1" applyBorder="1"/>
    <xf numFmtId="164" fontId="18" fillId="2" borderId="23" xfId="1" applyNumberFormat="1" applyFont="1" applyFill="1" applyBorder="1"/>
    <xf numFmtId="164" fontId="19" fillId="2" borderId="23" xfId="1" applyNumberFormat="1" applyFont="1" applyFill="1" applyBorder="1"/>
    <xf numFmtId="164" fontId="29" fillId="2" borderId="0" xfId="1" applyNumberFormat="1" applyFont="1" applyFill="1"/>
    <xf numFmtId="0" fontId="22" fillId="2" borderId="0" xfId="0" applyFont="1" applyFill="1" applyAlignment="1">
      <alignment horizontal="center"/>
    </xf>
    <xf numFmtId="49" fontId="30" fillId="2" borderId="1" xfId="0" applyNumberFormat="1" applyFont="1" applyFill="1" applyBorder="1" applyAlignment="1">
      <alignment horizontal="right"/>
    </xf>
    <xf numFmtId="49" fontId="30" fillId="2" borderId="2" xfId="0" applyNumberFormat="1" applyFont="1" applyFill="1" applyBorder="1" applyAlignment="1">
      <alignment horizontal="right"/>
    </xf>
    <xf numFmtId="49" fontId="30" fillId="2" borderId="3" xfId="0" applyNumberFormat="1" applyFont="1" applyFill="1" applyBorder="1" applyAlignment="1">
      <alignment horizontal="right"/>
    </xf>
    <xf numFmtId="0" fontId="31" fillId="2" borderId="4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2" fillId="2" borderId="4" xfId="0" applyFont="1" applyFill="1" applyBorder="1"/>
    <xf numFmtId="0" fontId="32" fillId="2" borderId="0" xfId="0" applyFont="1" applyFill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1" fillId="2" borderId="35" xfId="0" applyFont="1" applyFill="1" applyBorder="1" applyAlignment="1">
      <alignment horizontal="center"/>
    </xf>
    <xf numFmtId="0" fontId="31" fillId="2" borderId="36" xfId="0" applyFont="1" applyFill="1" applyBorder="1" applyAlignment="1">
      <alignment horizontal="center"/>
    </xf>
    <xf numFmtId="0" fontId="31" fillId="2" borderId="36" xfId="0" applyFont="1" applyFill="1" applyBorder="1" applyAlignment="1">
      <alignment horizontal="center"/>
    </xf>
    <xf numFmtId="0" fontId="31" fillId="2" borderId="38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center"/>
    </xf>
    <xf numFmtId="49" fontId="31" fillId="2" borderId="13" xfId="0" applyNumberFormat="1" applyFont="1" applyFill="1" applyBorder="1" applyAlignment="1">
      <alignment horizontal="center"/>
    </xf>
    <xf numFmtId="49" fontId="31" fillId="2" borderId="14" xfId="0" applyNumberFormat="1" applyFont="1" applyFill="1" applyBorder="1" applyAlignment="1">
      <alignment horizontal="center"/>
    </xf>
    <xf numFmtId="49" fontId="31" fillId="2" borderId="15" xfId="0" applyNumberFormat="1" applyFont="1" applyFill="1" applyBorder="1" applyAlignment="1">
      <alignment horizontal="center"/>
    </xf>
    <xf numFmtId="0" fontId="31" fillId="2" borderId="44" xfId="0" applyFont="1" applyFill="1" applyBorder="1" applyAlignment="1">
      <alignment horizontal="center"/>
    </xf>
    <xf numFmtId="0" fontId="31" fillId="2" borderId="43" xfId="0" applyFont="1" applyFill="1" applyBorder="1" applyAlignment="1">
      <alignment horizontal="center"/>
    </xf>
    <xf numFmtId="0" fontId="31" fillId="2" borderId="45" xfId="0" applyFont="1" applyFill="1" applyBorder="1" applyAlignment="1">
      <alignment horizontal="center"/>
    </xf>
    <xf numFmtId="0" fontId="33" fillId="2" borderId="53" xfId="0" applyFont="1" applyFill="1" applyBorder="1" applyAlignment="1">
      <alignment horizontal="center"/>
    </xf>
    <xf numFmtId="0" fontId="33" fillId="2" borderId="55" xfId="0" applyFont="1" applyFill="1" applyBorder="1" applyAlignment="1">
      <alignment horizontal="center"/>
    </xf>
    <xf numFmtId="0" fontId="31" fillId="2" borderId="41" xfId="0" applyFont="1" applyFill="1" applyBorder="1" applyAlignment="1">
      <alignment horizontal="center"/>
    </xf>
    <xf numFmtId="0" fontId="31" fillId="2" borderId="42" xfId="0" applyFont="1" applyFill="1" applyBorder="1" applyAlignment="1">
      <alignment horizontal="center"/>
    </xf>
    <xf numFmtId="0" fontId="31" fillId="2" borderId="43" xfId="0" applyFont="1" applyFill="1" applyBorder="1" applyAlignment="1">
      <alignment horizontal="center"/>
    </xf>
    <xf numFmtId="0" fontId="31" fillId="2" borderId="42" xfId="0" applyFont="1" applyFill="1" applyBorder="1" applyAlignment="1">
      <alignment horizontal="center"/>
    </xf>
    <xf numFmtId="0" fontId="31" fillId="2" borderId="23" xfId="0" applyFont="1" applyFill="1" applyBorder="1"/>
    <xf numFmtId="0" fontId="31" fillId="2" borderId="5" xfId="0" applyFont="1" applyFill="1" applyBorder="1"/>
    <xf numFmtId="0" fontId="34" fillId="2" borderId="6" xfId="0" applyFont="1" applyFill="1" applyBorder="1" applyAlignment="1">
      <alignment horizontal="center"/>
    </xf>
    <xf numFmtId="0" fontId="34" fillId="2" borderId="26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49" fontId="31" fillId="2" borderId="27" xfId="0" applyNumberFormat="1" applyFont="1" applyFill="1" applyBorder="1" applyAlignment="1">
      <alignment horizontal="center"/>
    </xf>
    <xf numFmtId="49" fontId="31" fillId="2" borderId="8" xfId="0" applyNumberFormat="1" applyFont="1" applyFill="1" applyBorder="1" applyAlignment="1">
      <alignment horizontal="center"/>
    </xf>
    <xf numFmtId="49" fontId="30" fillId="2" borderId="1" xfId="0" applyNumberFormat="1" applyFont="1" applyFill="1" applyBorder="1"/>
    <xf numFmtId="49" fontId="30" fillId="2" borderId="34" xfId="0" applyNumberFormat="1" applyFont="1" applyFill="1" applyBorder="1"/>
    <xf numFmtId="0" fontId="30" fillId="2" borderId="46" xfId="0" applyFont="1" applyFill="1" applyBorder="1"/>
    <xf numFmtId="49" fontId="30" fillId="2" borderId="2" xfId="0" applyNumberFormat="1" applyFont="1" applyFill="1" applyBorder="1"/>
    <xf numFmtId="0" fontId="30" fillId="2" borderId="2" xfId="0" applyFont="1" applyFill="1" applyBorder="1"/>
    <xf numFmtId="0" fontId="30" fillId="2" borderId="10" xfId="0" applyFont="1" applyFill="1" applyBorder="1"/>
    <xf numFmtId="49" fontId="30" fillId="2" borderId="10" xfId="0" applyNumberFormat="1" applyFont="1" applyFill="1" applyBorder="1"/>
    <xf numFmtId="164" fontId="30" fillId="2" borderId="3" xfId="1" applyNumberFormat="1" applyFont="1" applyFill="1" applyBorder="1"/>
    <xf numFmtId="49" fontId="32" fillId="2" borderId="4" xfId="0" applyNumberFormat="1" applyFont="1" applyFill="1" applyBorder="1"/>
    <xf numFmtId="49" fontId="32" fillId="2" borderId="23" xfId="0" applyNumberFormat="1" applyFont="1" applyFill="1" applyBorder="1"/>
    <xf numFmtId="0" fontId="32" fillId="2" borderId="11" xfId="0" applyFont="1" applyFill="1" applyBorder="1"/>
    <xf numFmtId="49" fontId="32" fillId="2" borderId="0" xfId="0" applyNumberFormat="1" applyFont="1" applyFill="1"/>
    <xf numFmtId="0" fontId="30" fillId="2" borderId="11" xfId="0" applyFont="1" applyFill="1" applyBorder="1"/>
    <xf numFmtId="0" fontId="30" fillId="2" borderId="12" xfId="0" applyFont="1" applyFill="1" applyBorder="1"/>
    <xf numFmtId="49" fontId="30" fillId="2" borderId="12" xfId="0" applyNumberFormat="1" applyFont="1" applyFill="1" applyBorder="1"/>
    <xf numFmtId="0" fontId="30" fillId="2" borderId="0" xfId="0" applyFont="1" applyFill="1"/>
    <xf numFmtId="164" fontId="30" fillId="2" borderId="5" xfId="1" applyNumberFormat="1" applyFont="1" applyFill="1" applyBorder="1"/>
    <xf numFmtId="49" fontId="32" fillId="2" borderId="12" xfId="0" applyNumberFormat="1" applyFont="1" applyFill="1" applyBorder="1"/>
    <xf numFmtId="49" fontId="32" fillId="2" borderId="11" xfId="0" applyNumberFormat="1" applyFont="1" applyFill="1" applyBorder="1" applyAlignment="1">
      <alignment horizontal="right"/>
    </xf>
    <xf numFmtId="0" fontId="32" fillId="2" borderId="12" xfId="0" applyFont="1" applyFill="1" applyBorder="1"/>
    <xf numFmtId="164" fontId="32" fillId="2" borderId="5" xfId="1" applyNumberFormat="1" applyFont="1" applyFill="1" applyBorder="1"/>
    <xf numFmtId="49" fontId="32" fillId="2" borderId="11" xfId="0" applyNumberFormat="1" applyFont="1" applyFill="1" applyBorder="1"/>
    <xf numFmtId="0" fontId="30" fillId="2" borderId="23" xfId="0" applyFont="1" applyFill="1" applyBorder="1"/>
    <xf numFmtId="49" fontId="30" fillId="2" borderId="11" xfId="0" applyNumberFormat="1" applyFont="1" applyFill="1" applyBorder="1"/>
    <xf numFmtId="0" fontId="32" fillId="2" borderId="23" xfId="0" applyFont="1" applyFill="1" applyBorder="1"/>
    <xf numFmtId="0" fontId="30" fillId="2" borderId="11" xfId="0" applyFont="1" applyFill="1" applyBorder="1" applyAlignment="1">
      <alignment wrapText="1"/>
    </xf>
    <xf numFmtId="49" fontId="2" fillId="2" borderId="12" xfId="0" applyNumberFormat="1" applyFont="1" applyFill="1" applyBorder="1"/>
    <xf numFmtId="49" fontId="32" fillId="2" borderId="6" xfId="0" applyNumberFormat="1" applyFont="1" applyFill="1" applyBorder="1"/>
    <xf numFmtId="49" fontId="32" fillId="2" borderId="27" xfId="0" applyNumberFormat="1" applyFont="1" applyFill="1" applyBorder="1"/>
    <xf numFmtId="0" fontId="32" fillId="2" borderId="26" xfId="0" applyFont="1" applyFill="1" applyBorder="1"/>
    <xf numFmtId="49" fontId="32" fillId="2" borderId="7" xfId="0" applyNumberFormat="1" applyFont="1" applyFill="1" applyBorder="1"/>
    <xf numFmtId="0" fontId="32" fillId="2" borderId="7" xfId="0" applyFont="1" applyFill="1" applyBorder="1"/>
    <xf numFmtId="0" fontId="32" fillId="2" borderId="25" xfId="0" applyFont="1" applyFill="1" applyBorder="1"/>
    <xf numFmtId="49" fontId="32" fillId="2" borderId="26" xfId="0" applyNumberFormat="1" applyFont="1" applyFill="1" applyBorder="1"/>
    <xf numFmtId="164" fontId="35" fillId="2" borderId="8" xfId="1" applyNumberFormat="1" applyFont="1" applyFill="1" applyBorder="1"/>
    <xf numFmtId="49" fontId="32" fillId="2" borderId="50" xfId="0" applyNumberFormat="1" applyFont="1" applyFill="1" applyBorder="1"/>
    <xf numFmtId="49" fontId="32" fillId="2" borderId="51" xfId="0" applyNumberFormat="1" applyFont="1" applyFill="1" applyBorder="1"/>
    <xf numFmtId="0" fontId="32" fillId="2" borderId="29" xfId="0" applyFont="1" applyFill="1" applyBorder="1"/>
    <xf numFmtId="49" fontId="32" fillId="2" borderId="30" xfId="0" applyNumberFormat="1" applyFont="1" applyFill="1" applyBorder="1"/>
    <xf numFmtId="0" fontId="30" fillId="2" borderId="30" xfId="0" applyFont="1" applyFill="1" applyBorder="1" applyAlignment="1">
      <alignment horizontal="center"/>
    </xf>
    <xf numFmtId="0" fontId="30" fillId="2" borderId="52" xfId="0" applyFont="1" applyFill="1" applyBorder="1" applyAlignment="1">
      <alignment horizontal="center"/>
    </xf>
    <xf numFmtId="0" fontId="30" fillId="2" borderId="29" xfId="0" applyFont="1" applyFill="1" applyBorder="1" applyAlignment="1">
      <alignment horizontal="center"/>
    </xf>
    <xf numFmtId="0" fontId="32" fillId="2" borderId="30" xfId="0" applyFont="1" applyFill="1" applyBorder="1"/>
    <xf numFmtId="164" fontId="32" fillId="2" borderId="61" xfId="1" applyNumberFormat="1" applyFont="1" applyFill="1" applyBorder="1"/>
    <xf numFmtId="0" fontId="30" fillId="2" borderId="0" xfId="0" applyFont="1" applyFill="1" applyAlignment="1">
      <alignment horizontal="center"/>
    </xf>
    <xf numFmtId="164" fontId="32" fillId="2" borderId="0" xfId="1" applyNumberFormat="1" applyFont="1" applyFill="1" applyBorder="1"/>
    <xf numFmtId="0" fontId="30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18" fillId="3" borderId="0" xfId="0" applyFont="1" applyFill="1"/>
    <xf numFmtId="49" fontId="19" fillId="3" borderId="1" xfId="0" applyNumberFormat="1" applyFont="1" applyFill="1" applyBorder="1" applyAlignment="1">
      <alignment horizontal="right"/>
    </xf>
    <xf numFmtId="49" fontId="19" fillId="3" borderId="2" xfId="0" applyNumberFormat="1" applyFont="1" applyFill="1" applyBorder="1" applyAlignment="1">
      <alignment horizontal="right"/>
    </xf>
    <xf numFmtId="49" fontId="19" fillId="3" borderId="3" xfId="0" applyNumberFormat="1" applyFont="1" applyFill="1" applyBorder="1" applyAlignment="1">
      <alignment horizontal="right"/>
    </xf>
    <xf numFmtId="0" fontId="20" fillId="3" borderId="4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3" borderId="4" xfId="0" applyFont="1" applyFill="1" applyBorder="1"/>
    <xf numFmtId="0" fontId="18" fillId="3" borderId="5" xfId="0" applyFont="1" applyFill="1" applyBorder="1"/>
    <xf numFmtId="0" fontId="22" fillId="3" borderId="4" xfId="0" applyFont="1" applyFill="1" applyBorder="1"/>
    <xf numFmtId="0" fontId="22" fillId="3" borderId="0" xfId="0" applyFont="1" applyFill="1"/>
    <xf numFmtId="0" fontId="22" fillId="3" borderId="64" xfId="0" applyFont="1" applyFill="1" applyBorder="1"/>
    <xf numFmtId="0" fontId="19" fillId="3" borderId="6" xfId="0" applyFont="1" applyFill="1" applyBorder="1"/>
    <xf numFmtId="0" fontId="18" fillId="3" borderId="7" xfId="0" applyFont="1" applyFill="1" applyBorder="1"/>
    <xf numFmtId="0" fontId="19" fillId="3" borderId="7" xfId="0" applyFont="1" applyFill="1" applyBorder="1"/>
    <xf numFmtId="0" fontId="18" fillId="3" borderId="8" xfId="0" applyFont="1" applyFill="1" applyBorder="1"/>
    <xf numFmtId="0" fontId="23" fillId="3" borderId="35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3" fillId="3" borderId="40" xfId="0" applyFont="1" applyFill="1" applyBorder="1" applyAlignment="1">
      <alignment horizontal="center"/>
    </xf>
    <xf numFmtId="49" fontId="24" fillId="3" borderId="13" xfId="0" applyNumberFormat="1" applyFont="1" applyFill="1" applyBorder="1" applyAlignment="1">
      <alignment horizontal="center"/>
    </xf>
    <xf numFmtId="49" fontId="24" fillId="3" borderId="14" xfId="0" applyNumberFormat="1" applyFont="1" applyFill="1" applyBorder="1" applyAlignment="1">
      <alignment horizontal="center"/>
    </xf>
    <xf numFmtId="49" fontId="24" fillId="3" borderId="15" xfId="0" applyNumberFormat="1" applyFont="1" applyFill="1" applyBorder="1" applyAlignment="1">
      <alignment horizontal="center"/>
    </xf>
    <xf numFmtId="49" fontId="24" fillId="3" borderId="43" xfId="0" applyNumberFormat="1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/>
    </xf>
    <xf numFmtId="0" fontId="24" fillId="3" borderId="43" xfId="0" applyFont="1" applyFill="1" applyBorder="1" applyAlignment="1">
      <alignment horizontal="center"/>
    </xf>
    <xf numFmtId="0" fontId="24" fillId="3" borderId="45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55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20" fillId="3" borderId="45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23" xfId="0" applyFont="1" applyFill="1" applyBorder="1"/>
    <xf numFmtId="0" fontId="20" fillId="3" borderId="5" xfId="0" applyFont="1" applyFill="1" applyBorder="1"/>
    <xf numFmtId="0" fontId="24" fillId="3" borderId="6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25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49" fontId="24" fillId="3" borderId="27" xfId="0" applyNumberFormat="1" applyFont="1" applyFill="1" applyBorder="1" applyAlignment="1">
      <alignment horizontal="center"/>
    </xf>
    <xf numFmtId="49" fontId="24" fillId="2" borderId="26" xfId="0" applyNumberFormat="1" applyFont="1" applyFill="1" applyBorder="1" applyAlignment="1">
      <alignment horizontal="center"/>
    </xf>
    <xf numFmtId="49" fontId="24" fillId="3" borderId="8" xfId="0" applyNumberFormat="1" applyFont="1" applyFill="1" applyBorder="1" applyAlignment="1">
      <alignment horizontal="center"/>
    </xf>
    <xf numFmtId="49" fontId="19" fillId="3" borderId="1" xfId="0" applyNumberFormat="1" applyFont="1" applyFill="1" applyBorder="1"/>
    <xf numFmtId="49" fontId="19" fillId="3" borderId="34" xfId="0" applyNumberFormat="1" applyFont="1" applyFill="1" applyBorder="1"/>
    <xf numFmtId="0" fontId="19" fillId="3" borderId="46" xfId="0" applyFont="1" applyFill="1" applyBorder="1"/>
    <xf numFmtId="49" fontId="19" fillId="3" borderId="2" xfId="0" applyNumberFormat="1" applyFont="1" applyFill="1" applyBorder="1"/>
    <xf numFmtId="0" fontId="19" fillId="3" borderId="2" xfId="0" applyFont="1" applyFill="1" applyBorder="1"/>
    <xf numFmtId="0" fontId="19" fillId="3" borderId="34" xfId="0" applyFont="1" applyFill="1" applyBorder="1"/>
    <xf numFmtId="0" fontId="19" fillId="3" borderId="10" xfId="0" applyFont="1" applyFill="1" applyBorder="1"/>
    <xf numFmtId="164" fontId="19" fillId="2" borderId="34" xfId="1" applyNumberFormat="1" applyFont="1" applyFill="1" applyBorder="1"/>
    <xf numFmtId="164" fontId="19" fillId="3" borderId="65" xfId="1" applyNumberFormat="1" applyFont="1" applyFill="1" applyBorder="1"/>
    <xf numFmtId="49" fontId="18" fillId="3" borderId="4" xfId="0" applyNumberFormat="1" applyFont="1" applyFill="1" applyBorder="1"/>
    <xf numFmtId="49" fontId="18" fillId="3" borderId="23" xfId="0" applyNumberFormat="1" applyFont="1" applyFill="1" applyBorder="1"/>
    <xf numFmtId="0" fontId="18" fillId="3" borderId="11" xfId="0" applyFont="1" applyFill="1" applyBorder="1"/>
    <xf numFmtId="49" fontId="18" fillId="3" borderId="0" xfId="0" applyNumberFormat="1" applyFont="1" applyFill="1"/>
    <xf numFmtId="0" fontId="18" fillId="3" borderId="23" xfId="0" applyFont="1" applyFill="1" applyBorder="1"/>
    <xf numFmtId="0" fontId="19" fillId="3" borderId="11" xfId="0" applyFont="1" applyFill="1" applyBorder="1"/>
    <xf numFmtId="0" fontId="19" fillId="3" borderId="12" xfId="0" applyFont="1" applyFill="1" applyBorder="1"/>
    <xf numFmtId="0" fontId="19" fillId="3" borderId="0" xfId="0" applyFont="1" applyFill="1"/>
    <xf numFmtId="164" fontId="19" fillId="3" borderId="66" xfId="1" applyNumberFormat="1" applyFont="1" applyFill="1" applyBorder="1"/>
    <xf numFmtId="0" fontId="18" fillId="3" borderId="12" xfId="0" applyFont="1" applyFill="1" applyBorder="1"/>
    <xf numFmtId="164" fontId="18" fillId="3" borderId="66" xfId="1" applyNumberFormat="1" applyFont="1" applyFill="1" applyBorder="1"/>
    <xf numFmtId="49" fontId="18" fillId="3" borderId="12" xfId="0" applyNumberFormat="1" applyFont="1" applyFill="1" applyBorder="1"/>
    <xf numFmtId="164" fontId="9" fillId="2" borderId="23" xfId="1" applyNumberFormat="1" applyFont="1" applyFill="1" applyBorder="1"/>
    <xf numFmtId="164" fontId="18" fillId="2" borderId="66" xfId="1" applyNumberFormat="1" applyFont="1" applyFill="1" applyBorder="1"/>
    <xf numFmtId="164" fontId="19" fillId="2" borderId="66" xfId="1" applyNumberFormat="1" applyFont="1" applyFill="1" applyBorder="1"/>
    <xf numFmtId="164" fontId="18" fillId="0" borderId="66" xfId="1" applyNumberFormat="1" applyFont="1" applyFill="1" applyBorder="1"/>
    <xf numFmtId="49" fontId="18" fillId="3" borderId="6" xfId="0" applyNumberFormat="1" applyFont="1" applyFill="1" applyBorder="1"/>
    <xf numFmtId="49" fontId="18" fillId="3" borderId="27" xfId="0" applyNumberFormat="1" applyFont="1" applyFill="1" applyBorder="1"/>
    <xf numFmtId="0" fontId="18" fillId="3" borderId="26" xfId="0" applyFont="1" applyFill="1" applyBorder="1"/>
    <xf numFmtId="49" fontId="18" fillId="3" borderId="7" xfId="0" applyNumberFormat="1" applyFont="1" applyFill="1" applyBorder="1"/>
    <xf numFmtId="0" fontId="18" fillId="3" borderId="27" xfId="0" applyFont="1" applyFill="1" applyBorder="1"/>
    <xf numFmtId="164" fontId="18" fillId="2" borderId="27" xfId="1" applyNumberFormat="1" applyFont="1" applyFill="1" applyBorder="1"/>
    <xf numFmtId="164" fontId="18" fillId="3" borderId="64" xfId="1" applyNumberFormat="1" applyFont="1" applyFill="1" applyBorder="1"/>
    <xf numFmtId="49" fontId="18" fillId="3" borderId="50" xfId="0" applyNumberFormat="1" applyFont="1" applyFill="1" applyBorder="1"/>
    <xf numFmtId="49" fontId="18" fillId="3" borderId="51" xfId="0" applyNumberFormat="1" applyFont="1" applyFill="1" applyBorder="1"/>
    <xf numFmtId="0" fontId="18" fillId="3" borderId="29" xfId="0" applyFont="1" applyFill="1" applyBorder="1"/>
    <xf numFmtId="49" fontId="18" fillId="3" borderId="30" xfId="0" applyNumberFormat="1" applyFont="1" applyFill="1" applyBorder="1"/>
    <xf numFmtId="0" fontId="19" fillId="3" borderId="30" xfId="0" applyFont="1" applyFill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8" fillId="3" borderId="51" xfId="0" applyFont="1" applyFill="1" applyBorder="1"/>
    <xf numFmtId="164" fontId="18" fillId="3" borderId="61" xfId="1" applyNumberFormat="1" applyFont="1" applyFill="1" applyBorder="1"/>
    <xf numFmtId="164" fontId="19" fillId="2" borderId="0" xfId="1" applyNumberFormat="1" applyFont="1" applyFill="1"/>
    <xf numFmtId="164" fontId="19" fillId="3" borderId="0" xfId="1" applyNumberFormat="1" applyFont="1" applyFill="1"/>
    <xf numFmtId="0" fontId="30" fillId="3" borderId="0" xfId="0" applyFont="1" applyFill="1"/>
    <xf numFmtId="164" fontId="30" fillId="2" borderId="0" xfId="1" applyNumberFormat="1" applyFont="1" applyFill="1"/>
    <xf numFmtId="165" fontId="30" fillId="2" borderId="0" xfId="1" applyNumberFormat="1" applyFont="1" applyFill="1"/>
    <xf numFmtId="0" fontId="19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36" fillId="3" borderId="0" xfId="0" applyFont="1" applyFill="1"/>
    <xf numFmtId="164" fontId="18" fillId="3" borderId="0" xfId="0" applyNumberFormat="1" applyFont="1" applyFill="1"/>
    <xf numFmtId="164" fontId="19" fillId="2" borderId="12" xfId="1" applyNumberFormat="1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4" fillId="2" borderId="23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center"/>
    </xf>
    <xf numFmtId="43" fontId="19" fillId="2" borderId="11" xfId="1" applyFont="1" applyFill="1" applyBorder="1"/>
    <xf numFmtId="164" fontId="19" fillId="2" borderId="0" xfId="0" applyNumberFormat="1" applyFont="1" applyFill="1"/>
    <xf numFmtId="0" fontId="3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0</xdr:rowOff>
    </xdr:from>
    <xdr:to>
      <xdr:col>2</xdr:col>
      <xdr:colOff>551180</xdr:colOff>
      <xdr:row>6</xdr:row>
      <xdr:rowOff>104140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DF7D4CE5-7854-4AD9-A9DA-6816121344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3" t="8073" r="5452" b="6361"/>
        <a:stretch>
          <a:fillRect/>
        </a:stretch>
      </xdr:blipFill>
      <xdr:spPr bwMode="auto">
        <a:xfrm>
          <a:off x="95250" y="323850"/>
          <a:ext cx="1979930" cy="10090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12</xdr:row>
      <xdr:rowOff>83433</xdr:rowOff>
    </xdr:from>
    <xdr:ext cx="6391275" cy="1130118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77E46E1-44E4-4E4A-BC74-0307B1681346}"/>
            </a:ext>
          </a:extLst>
        </xdr:cNvPr>
        <xdr:cNvSpPr txBox="1"/>
      </xdr:nvSpPr>
      <xdr:spPr>
        <a:xfrm>
          <a:off x="0" y="2026533"/>
          <a:ext cx="6391275" cy="11301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36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BANCO AGRICOLA </a:t>
          </a:r>
          <a:endParaRPr lang="es-ES" sz="36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30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REPUBLICA DOMINICANA</a:t>
          </a:r>
          <a:endParaRPr lang="es-ES" sz="30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38</xdr:row>
      <xdr:rowOff>38100</xdr:rowOff>
    </xdr:from>
    <xdr:ext cx="6400799" cy="53340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4ADDD1-1059-4061-8C18-BDA164ACBF72}"/>
            </a:ext>
          </a:extLst>
        </xdr:cNvPr>
        <xdr:cNvSpPr txBox="1"/>
      </xdr:nvSpPr>
      <xdr:spPr>
        <a:xfrm>
          <a:off x="0" y="6191250"/>
          <a:ext cx="6400799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5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FEBRERO 2026</a:t>
          </a:r>
          <a:endParaRPr lang="es-ES" sz="25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51</xdr:row>
      <xdr:rowOff>25266</xdr:rowOff>
    </xdr:from>
    <xdr:ext cx="6229350" cy="312458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E42EAE0-0948-46F5-BE97-0DE29265FE9E}"/>
            </a:ext>
          </a:extLst>
        </xdr:cNvPr>
        <xdr:cNvSpPr txBox="1"/>
      </xdr:nvSpPr>
      <xdr:spPr>
        <a:xfrm>
          <a:off x="0" y="8283441"/>
          <a:ext cx="6229350" cy="31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Dirección de Contraloría</a:t>
          </a:r>
          <a:endParaRPr lang="es-ES" sz="14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25</xdr:row>
      <xdr:rowOff>153449</xdr:rowOff>
    </xdr:from>
    <xdr:ext cx="6381750" cy="141307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3FEA947-AC9C-47D6-A159-05F4571EDDD5}"/>
            </a:ext>
          </a:extLst>
        </xdr:cNvPr>
        <xdr:cNvSpPr txBox="1"/>
      </xdr:nvSpPr>
      <xdr:spPr>
        <a:xfrm>
          <a:off x="0" y="4201574"/>
          <a:ext cx="6381750" cy="14130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INFORME 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EJECUCION PRESUPUESTARIA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endParaRPr lang="es-ES" sz="2800" b="1"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114300</xdr:rowOff>
    </xdr:from>
    <xdr:to>
      <xdr:col>2</xdr:col>
      <xdr:colOff>314325</xdr:colOff>
      <xdr:row>4</xdr:row>
      <xdr:rowOff>66675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B6EFDD0B-158F-4A67-98F5-7AEA3E637EC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61926" y="285750"/>
          <a:ext cx="1019174" cy="523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161925</xdr:rowOff>
    </xdr:from>
    <xdr:to>
      <xdr:col>1</xdr:col>
      <xdr:colOff>219075</xdr:colOff>
      <xdr:row>86</xdr:row>
      <xdr:rowOff>123825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87DD845C-2877-4139-930D-03499683048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14935200"/>
          <a:ext cx="94297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104776</xdr:colOff>
      <xdr:row>1</xdr:row>
      <xdr:rowOff>104774</xdr:rowOff>
    </xdr:from>
    <xdr:to>
      <xdr:col>2</xdr:col>
      <xdr:colOff>0</xdr:colOff>
      <xdr:row>4</xdr:row>
      <xdr:rowOff>180975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33D688E3-DAF3-4850-B13A-CB8FFA085C2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04776" y="304799"/>
          <a:ext cx="1133474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78</xdr:row>
      <xdr:rowOff>66675</xdr:rowOff>
    </xdr:from>
    <xdr:to>
      <xdr:col>1</xdr:col>
      <xdr:colOff>0</xdr:colOff>
      <xdr:row>78</xdr:row>
      <xdr:rowOff>68645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BB0D0D31-86BE-42FC-8644-D5528F7C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2277725"/>
          <a:ext cx="419100" cy="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</xdr:row>
      <xdr:rowOff>47624</xdr:rowOff>
    </xdr:from>
    <xdr:to>
      <xdr:col>2</xdr:col>
      <xdr:colOff>2540</xdr:colOff>
      <xdr:row>4</xdr:row>
      <xdr:rowOff>83819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28463F57-2956-46F4-9428-09C33FAC33F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219074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78</xdr:row>
      <xdr:rowOff>76200</xdr:rowOff>
    </xdr:from>
    <xdr:to>
      <xdr:col>2</xdr:col>
      <xdr:colOff>2540</xdr:colOff>
      <xdr:row>81</xdr:row>
      <xdr:rowOff>112395</xdr:rowOff>
    </xdr:to>
    <xdr:pic>
      <xdr:nvPicPr>
        <xdr:cNvPr id="4" name="Imagen 3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26E6C5C9-4B5B-4C7A-8A8C-8089966EEAB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76200" y="122872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104775</xdr:rowOff>
    </xdr:from>
    <xdr:to>
      <xdr:col>2</xdr:col>
      <xdr:colOff>2540</xdr:colOff>
      <xdr:row>4</xdr:row>
      <xdr:rowOff>140970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B9366B9C-90A3-46F6-901B-BDB4C72E310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57150" y="30480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88</xdr:row>
      <xdr:rowOff>76200</xdr:rowOff>
    </xdr:from>
    <xdr:to>
      <xdr:col>2</xdr:col>
      <xdr:colOff>2540</xdr:colOff>
      <xdr:row>91</xdr:row>
      <xdr:rowOff>112395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B657C0FF-4205-4317-84D8-B89F3C1688F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0" y="163258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2</xdr:col>
      <xdr:colOff>2540</xdr:colOff>
      <xdr:row>3</xdr:row>
      <xdr:rowOff>179070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34EE1E0-E574-44A8-BEC7-0ED6F46D28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14300" y="1428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1</xdr:col>
      <xdr:colOff>0</xdr:colOff>
      <xdr:row>1</xdr:row>
      <xdr:rowOff>85725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59F5743B-1F77-4A0A-BD63-C6CE77B1F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44929</xdr:colOff>
      <xdr:row>1</xdr:row>
      <xdr:rowOff>107829</xdr:rowOff>
    </xdr:from>
    <xdr:to>
      <xdr:col>1</xdr:col>
      <xdr:colOff>349214</xdr:colOff>
      <xdr:row>4</xdr:row>
      <xdr:rowOff>143126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BF338BD-3D39-4483-9A4F-8062A893D12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4929" y="307854"/>
          <a:ext cx="1294885" cy="606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2</xdr:col>
      <xdr:colOff>2540</xdr:colOff>
      <xdr:row>4</xdr:row>
      <xdr:rowOff>131445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353A96A7-03F5-4B11-84A4-66160544584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95250" y="2952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47625</xdr:colOff>
      <xdr:row>87</xdr:row>
      <xdr:rowOff>142875</xdr:rowOff>
    </xdr:from>
    <xdr:to>
      <xdr:col>2</xdr:col>
      <xdr:colOff>2540</xdr:colOff>
      <xdr:row>90</xdr:row>
      <xdr:rowOff>179070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36F35441-7BE2-4BAA-97FA-D32B26E951B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7625" y="147256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.sharepoint.com/sites/Secciondecontraloria/Documentos%20compartidos/Contraloria/Tania/2026%20ESTADOS%20FINANCIEROS/02%20FEBRERO%202026/ESTADOS%20FINANCIEROS/EJECUCION%20PRESUPUESTARIA%20FEBRERO%202026.xlsx" TargetMode="External"/><Relationship Id="rId1" Type="http://schemas.openxmlformats.org/officeDocument/2006/relationships/externalLinkPath" Target="/sites/Secciondecontraloria/Documentos%20compartidos/Contraloria/Tania/2026%20ESTADOS%20FINANCIEROS/02%20FEBRERO%202026/ESTADOS%20FINANCIEROS/EJECUCION%20PRESUPUESTARIA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1"/>
      <sheetName val="PORTADA"/>
      <sheetName val="Hoja1"/>
      <sheetName val="Hoja2 - F"/>
      <sheetName val="Hoja4 - G"/>
      <sheetName val="Hoja3 - H"/>
      <sheetName val="Hoja5 - I"/>
      <sheetName val="Hoja5 (2)"/>
      <sheetName val="Hoja 6 - J"/>
      <sheetName val="Calculo"/>
      <sheetName val="Resultado"/>
      <sheetName val="Plantilla Ejecución "/>
      <sheetName val="Situación"/>
      <sheetName val="BALANZA "/>
    </sheetNames>
    <sheetDataSet>
      <sheetData sheetId="0" refreshError="1"/>
      <sheetData sheetId="1" refreshError="1"/>
      <sheetData sheetId="2">
        <row r="8">
          <cell r="B8" t="str">
            <v>MES: FEBRERO</v>
          </cell>
        </row>
        <row r="9">
          <cell r="B9" t="str">
            <v>AÑO : 2026</v>
          </cell>
        </row>
        <row r="19">
          <cell r="I19">
            <v>38461885</v>
          </cell>
        </row>
        <row r="21">
          <cell r="I21">
            <v>0</v>
          </cell>
        </row>
        <row r="53">
          <cell r="I53">
            <v>2058759473</v>
          </cell>
        </row>
        <row r="65">
          <cell r="B65" t="str">
            <v>LIC.  MARICELA CHECO</v>
          </cell>
          <cell r="G65" t="str">
            <v xml:space="preserve">FERNANDO DURÁN </v>
          </cell>
        </row>
        <row r="66">
          <cell r="B66" t="str">
            <v>Responsable del Registro</v>
          </cell>
        </row>
        <row r="67">
          <cell r="B67" t="str">
            <v xml:space="preserve">Contralor </v>
          </cell>
          <cell r="G67" t="str">
            <v>ADMINSTRADOR GENERAL</v>
          </cell>
        </row>
      </sheetData>
      <sheetData sheetId="3">
        <row r="90">
          <cell r="A90" t="str">
            <v>MES: FEBRERO</v>
          </cell>
        </row>
        <row r="122">
          <cell r="N122">
            <v>28278187</v>
          </cell>
        </row>
        <row r="137">
          <cell r="A137" t="str">
            <v>LIC.  MARICELA CHECO</v>
          </cell>
          <cell r="L137" t="str">
            <v xml:space="preserve">FERNANDO DURÁN </v>
          </cell>
        </row>
        <row r="139">
          <cell r="A139" t="str">
            <v xml:space="preserve">Contralor </v>
          </cell>
          <cell r="L139" t="str">
            <v>ADMINSTRADOR GENERAL</v>
          </cell>
        </row>
      </sheetData>
      <sheetData sheetId="4">
        <row r="8">
          <cell r="A8" t="str">
            <v>MES: FEBRERO</v>
          </cell>
        </row>
        <row r="83">
          <cell r="M83" t="str">
            <v xml:space="preserve"> REGISTRO INTERNO DIGEPRES</v>
          </cell>
        </row>
        <row r="128">
          <cell r="N128">
            <v>34099771</v>
          </cell>
        </row>
        <row r="142">
          <cell r="A142" t="str">
            <v>LIC.  MARICELA CHECO</v>
          </cell>
          <cell r="L142" t="str">
            <v xml:space="preserve">FERNANDO DURÁN </v>
          </cell>
        </row>
        <row r="144">
          <cell r="A144" t="str">
            <v xml:space="preserve">Contralor </v>
          </cell>
          <cell r="L144" t="str">
            <v>ADMINSTRADOR GENERAL</v>
          </cell>
        </row>
      </sheetData>
      <sheetData sheetId="5">
        <row r="109">
          <cell r="O109">
            <v>0</v>
          </cell>
        </row>
        <row r="138">
          <cell r="O138">
            <v>1480542629</v>
          </cell>
        </row>
        <row r="148">
          <cell r="A148" t="str">
            <v>LIC.  MARICELA CHECO</v>
          </cell>
          <cell r="M148" t="str">
            <v xml:space="preserve">FERNANDO DURÁN </v>
          </cell>
        </row>
        <row r="150">
          <cell r="A150" t="str">
            <v xml:space="preserve">Contralor </v>
          </cell>
          <cell r="M150" t="str">
            <v>ADMINSTRADOR GENERAL</v>
          </cell>
        </row>
      </sheetData>
      <sheetData sheetId="6">
        <row r="5">
          <cell r="M5" t="str">
            <v xml:space="preserve"> REGISTRO INTERNO DIGEPRES</v>
          </cell>
        </row>
        <row r="7">
          <cell r="A7" t="str">
            <v>MES: FEBRERO</v>
          </cell>
        </row>
        <row r="76">
          <cell r="N76">
            <v>8602311.5</v>
          </cell>
        </row>
        <row r="79">
          <cell r="A79" t="str">
            <v>LIC.  MARICELA CHECO</v>
          </cell>
          <cell r="L79" t="str">
            <v xml:space="preserve">FERNANDO DURÁN </v>
          </cell>
        </row>
        <row r="81">
          <cell r="A81" t="str">
            <v xml:space="preserve">Contralor </v>
          </cell>
          <cell r="L81" t="str">
            <v>ADMINSTRADOR GENERAL</v>
          </cell>
        </row>
      </sheetData>
      <sheetData sheetId="7">
        <row r="41">
          <cell r="O41">
            <v>502040452.60999918</v>
          </cell>
        </row>
        <row r="56">
          <cell r="A56" t="str">
            <v>LIC.  MARICELA CHECO</v>
          </cell>
        </row>
      </sheetData>
      <sheetData sheetId="8">
        <row r="92">
          <cell r="M92" t="str">
            <v xml:space="preserve"> REGISTRO INTERNO DIGEPRES</v>
          </cell>
        </row>
        <row r="127">
          <cell r="N127">
            <v>5196121.5</v>
          </cell>
        </row>
      </sheetData>
      <sheetData sheetId="9">
        <row r="18">
          <cell r="E18">
            <v>38461885.079999998</v>
          </cell>
        </row>
        <row r="21">
          <cell r="E21">
            <v>0</v>
          </cell>
        </row>
        <row r="25">
          <cell r="E25">
            <v>285594948.59000003</v>
          </cell>
        </row>
        <row r="27">
          <cell r="E27">
            <v>242394514.05000001</v>
          </cell>
        </row>
        <row r="29">
          <cell r="E29">
            <v>43200434.539999999</v>
          </cell>
        </row>
        <row r="37">
          <cell r="E37">
            <v>13555852.220000014</v>
          </cell>
        </row>
        <row r="41">
          <cell r="E41">
            <v>1477974851.6800001</v>
          </cell>
        </row>
        <row r="44">
          <cell r="E44">
            <v>243171934.78999901</v>
          </cell>
        </row>
        <row r="46">
          <cell r="E46">
            <v>0</v>
          </cell>
        </row>
        <row r="52">
          <cell r="F52">
            <v>10417617</v>
          </cell>
          <cell r="G52">
            <v>11161732</v>
          </cell>
          <cell r="H52">
            <v>46879276</v>
          </cell>
          <cell r="I52">
            <v>3720577</v>
          </cell>
          <cell r="J52">
            <v>2232347.900000006</v>
          </cell>
        </row>
        <row r="55">
          <cell r="F55">
            <v>69463</v>
          </cell>
          <cell r="G55">
            <v>303903</v>
          </cell>
          <cell r="H55">
            <v>390732</v>
          </cell>
          <cell r="I55">
            <v>43415</v>
          </cell>
          <cell r="J55">
            <v>60779.859999999986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61">
          <cell r="F61">
            <v>3127201</v>
          </cell>
          <cell r="G61">
            <v>3350572</v>
          </cell>
          <cell r="H61">
            <v>14072403</v>
          </cell>
          <cell r="I61">
            <v>1116857.4180000001</v>
          </cell>
          <cell r="J61">
            <v>670114.94199999934</v>
          </cell>
        </row>
        <row r="64">
          <cell r="F64">
            <v>206691</v>
          </cell>
          <cell r="G64">
            <v>221455</v>
          </cell>
          <cell r="H64">
            <v>930111</v>
          </cell>
          <cell r="I64">
            <v>73818.297000000006</v>
          </cell>
        </row>
        <row r="66">
          <cell r="J66">
            <v>44290.642999999938</v>
          </cell>
        </row>
        <row r="70">
          <cell r="J70">
            <v>129507.0974999998</v>
          </cell>
        </row>
        <row r="72">
          <cell r="F72">
            <v>755090.2300000001</v>
          </cell>
        </row>
        <row r="73">
          <cell r="F73">
            <v>604366</v>
          </cell>
          <cell r="G73">
            <v>647535</v>
          </cell>
          <cell r="H73">
            <v>2719646</v>
          </cell>
          <cell r="I73">
            <v>215844.95250000001</v>
          </cell>
        </row>
        <row r="77">
          <cell r="F77">
            <v>262456</v>
          </cell>
          <cell r="G77">
            <v>281202</v>
          </cell>
          <cell r="H77">
            <v>1181049</v>
          </cell>
          <cell r="I77">
            <v>93734.051000000007</v>
          </cell>
          <cell r="J77">
            <v>56239.969000000026</v>
          </cell>
        </row>
        <row r="85">
          <cell r="F85">
            <v>738951</v>
          </cell>
          <cell r="G85">
            <v>791733</v>
          </cell>
          <cell r="H85">
            <v>3325278</v>
          </cell>
          <cell r="I85">
            <v>263910.98950000003</v>
          </cell>
          <cell r="J85">
            <v>158346.80050000001</v>
          </cell>
        </row>
        <row r="92">
          <cell r="F92">
            <v>276531</v>
          </cell>
          <cell r="G92">
            <v>296283</v>
          </cell>
          <cell r="H92">
            <v>1244389</v>
          </cell>
          <cell r="I92">
            <v>98761.051500000001</v>
          </cell>
          <cell r="J92">
            <v>59256.978500000027</v>
          </cell>
        </row>
        <row r="96">
          <cell r="F96">
            <v>318686</v>
          </cell>
          <cell r="G96">
            <v>341449</v>
          </cell>
          <cell r="H96">
            <v>1434087</v>
          </cell>
          <cell r="I96">
            <v>113816.39400000003</v>
          </cell>
          <cell r="J96">
            <v>68289.486000000325</v>
          </cell>
        </row>
        <row r="97">
          <cell r="F97">
            <v>39610</v>
          </cell>
          <cell r="G97">
            <v>42439</v>
          </cell>
          <cell r="H97">
            <v>178246</v>
          </cell>
          <cell r="I97">
            <v>14146.499</v>
          </cell>
          <cell r="J97">
            <v>8488.4809999999816</v>
          </cell>
        </row>
        <row r="98">
          <cell r="F98">
            <v>6841</v>
          </cell>
          <cell r="G98">
            <v>7330</v>
          </cell>
          <cell r="H98">
            <v>30785</v>
          </cell>
          <cell r="I98">
            <v>2443.25</v>
          </cell>
          <cell r="J98">
            <v>1465.75</v>
          </cell>
        </row>
        <row r="100">
          <cell r="F100">
            <v>2993868</v>
          </cell>
          <cell r="H100">
            <v>13472403</v>
          </cell>
          <cell r="I100">
            <v>1069238.2930000001</v>
          </cell>
          <cell r="J100">
            <v>641542.56699999934</v>
          </cell>
        </row>
        <row r="101">
          <cell r="G101">
            <v>3207714</v>
          </cell>
        </row>
        <row r="106">
          <cell r="F106">
            <v>243576</v>
          </cell>
          <cell r="G106">
            <v>260975</v>
          </cell>
          <cell r="H106">
            <v>1096092</v>
          </cell>
          <cell r="I106">
            <v>86991.463500000013</v>
          </cell>
          <cell r="J106">
            <v>52194.806500000006</v>
          </cell>
        </row>
        <row r="110">
          <cell r="F110">
            <v>16873</v>
          </cell>
          <cell r="G110">
            <v>18078</v>
          </cell>
          <cell r="H110">
            <v>75928</v>
          </cell>
          <cell r="I110">
            <v>6025.9980000000005</v>
          </cell>
          <cell r="J110">
            <v>3614.9620000000059</v>
          </cell>
        </row>
        <row r="115">
          <cell r="F115">
            <v>0</v>
          </cell>
          <cell r="H115">
            <v>1106191.52</v>
          </cell>
          <cell r="J115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9">
          <cell r="F129">
            <v>102917</v>
          </cell>
          <cell r="G129">
            <v>110268</v>
          </cell>
          <cell r="H129">
            <v>463125</v>
          </cell>
          <cell r="I129">
            <v>36755.968500000003</v>
          </cell>
          <cell r="J129">
            <v>22053.401499999993</v>
          </cell>
        </row>
        <row r="135">
          <cell r="F135">
            <v>1834835</v>
          </cell>
          <cell r="G135">
            <v>1965894</v>
          </cell>
          <cell r="H135">
            <v>8256756</v>
          </cell>
          <cell r="I135">
            <v>655298</v>
          </cell>
          <cell r="J135">
            <v>393179.45000000112</v>
          </cell>
        </row>
        <row r="142">
          <cell r="F142">
            <v>34128</v>
          </cell>
          <cell r="G142">
            <v>36566</v>
          </cell>
          <cell r="H142">
            <v>153577</v>
          </cell>
          <cell r="I142">
            <v>12189</v>
          </cell>
          <cell r="J142">
            <v>7313.1199999999953</v>
          </cell>
        </row>
        <row r="148">
          <cell r="F148">
            <v>4390</v>
          </cell>
          <cell r="G148">
            <v>4703</v>
          </cell>
          <cell r="H148">
            <v>19754</v>
          </cell>
          <cell r="I148">
            <v>1568</v>
          </cell>
          <cell r="J148">
            <v>940</v>
          </cell>
        </row>
        <row r="149">
          <cell r="F149">
            <v>30353</v>
          </cell>
          <cell r="G149">
            <v>32521</v>
          </cell>
          <cell r="H149">
            <v>136590</v>
          </cell>
          <cell r="I149">
            <v>10840</v>
          </cell>
          <cell r="J149">
            <v>6505.5200000000186</v>
          </cell>
        </row>
        <row r="150">
          <cell r="F150">
            <v>11753</v>
          </cell>
          <cell r="G150">
            <v>12593</v>
          </cell>
          <cell r="H150">
            <v>52889</v>
          </cell>
          <cell r="I150">
            <v>4198</v>
          </cell>
          <cell r="J150">
            <v>2518.2700000000041</v>
          </cell>
        </row>
        <row r="151">
          <cell r="F151">
            <v>8680</v>
          </cell>
          <cell r="G151">
            <v>9300</v>
          </cell>
          <cell r="H151">
            <v>39059</v>
          </cell>
          <cell r="I151">
            <v>3100</v>
          </cell>
          <cell r="J151">
            <v>1859.6800000000003</v>
          </cell>
        </row>
        <row r="152">
          <cell r="F152">
            <v>3380</v>
          </cell>
          <cell r="G152">
            <v>3621</v>
          </cell>
          <cell r="H152">
            <v>15209</v>
          </cell>
          <cell r="I152">
            <v>1207</v>
          </cell>
          <cell r="J152">
            <v>723.61000000000058</v>
          </cell>
        </row>
        <row r="157">
          <cell r="F157">
            <v>140</v>
          </cell>
          <cell r="G157">
            <v>150</v>
          </cell>
          <cell r="H157">
            <v>630</v>
          </cell>
          <cell r="I157">
            <v>50</v>
          </cell>
          <cell r="J157">
            <v>30</v>
          </cell>
        </row>
        <row r="160">
          <cell r="H160">
            <v>1676683</v>
          </cell>
        </row>
        <row r="162">
          <cell r="H162">
            <v>1552067.58</v>
          </cell>
        </row>
        <row r="163">
          <cell r="F163">
            <v>3566</v>
          </cell>
          <cell r="G163">
            <v>3821</v>
          </cell>
          <cell r="H163">
            <v>16046</v>
          </cell>
          <cell r="I163">
            <v>1273.5</v>
          </cell>
          <cell r="J163">
            <v>763.5</v>
          </cell>
        </row>
        <row r="168">
          <cell r="E168">
            <v>0</v>
          </cell>
        </row>
        <row r="169">
          <cell r="F169">
            <v>0</v>
          </cell>
        </row>
        <row r="170">
          <cell r="E170">
            <v>773462.5</v>
          </cell>
        </row>
        <row r="171">
          <cell r="F171">
            <v>3448013.74</v>
          </cell>
        </row>
        <row r="174">
          <cell r="F174">
            <v>40700</v>
          </cell>
        </row>
        <row r="177">
          <cell r="F177">
            <v>1878324</v>
          </cell>
          <cell r="G177">
            <v>2012490</v>
          </cell>
          <cell r="H177">
            <v>8452458</v>
          </cell>
          <cell r="I177">
            <v>670830.03150000004</v>
          </cell>
          <cell r="J177">
            <v>402498.59850000078</v>
          </cell>
        </row>
        <row r="191">
          <cell r="F191">
            <v>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5">
          <cell r="F195">
            <v>142549</v>
          </cell>
          <cell r="G195">
            <v>152731</v>
          </cell>
          <cell r="H195">
            <v>641469</v>
          </cell>
          <cell r="I195">
            <v>50910.25</v>
          </cell>
          <cell r="J195">
            <v>30545.75</v>
          </cell>
        </row>
        <row r="200">
          <cell r="F200">
            <v>35</v>
          </cell>
          <cell r="G200">
            <v>38</v>
          </cell>
          <cell r="H200">
            <v>158</v>
          </cell>
          <cell r="I200">
            <v>12.5</v>
          </cell>
          <cell r="J200">
            <v>6.5</v>
          </cell>
        </row>
        <row r="204">
          <cell r="F204">
            <v>451813</v>
          </cell>
          <cell r="G204">
            <v>484085</v>
          </cell>
          <cell r="H204">
            <v>2033158</v>
          </cell>
          <cell r="I204">
            <v>161361.78049999999</v>
          </cell>
          <cell r="J204">
            <v>96817.829499999876</v>
          </cell>
        </row>
        <row r="211">
          <cell r="F211">
            <v>23274</v>
          </cell>
          <cell r="G211">
            <v>24935</v>
          </cell>
          <cell r="H211">
            <v>104730</v>
          </cell>
          <cell r="I211">
            <v>8311.8685000000005</v>
          </cell>
          <cell r="J211">
            <v>4986.5014999999948</v>
          </cell>
        </row>
        <row r="216">
          <cell r="F216">
            <v>181516</v>
          </cell>
          <cell r="G216">
            <v>194482</v>
          </cell>
          <cell r="H216">
            <v>816824</v>
          </cell>
          <cell r="I216">
            <v>64827.29250000001</v>
          </cell>
          <cell r="J216">
            <v>38896.557500000083</v>
          </cell>
        </row>
        <row r="227">
          <cell r="E227">
            <v>45178250.800000004</v>
          </cell>
        </row>
        <row r="229">
          <cell r="E229">
            <v>12000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E231">
            <v>0</v>
          </cell>
        </row>
        <row r="245">
          <cell r="E245">
            <v>3491244</v>
          </cell>
        </row>
        <row r="246">
          <cell r="E246">
            <v>2273368</v>
          </cell>
        </row>
        <row r="247">
          <cell r="E247">
            <v>2354560.9500000002</v>
          </cell>
        </row>
        <row r="263">
          <cell r="E263">
            <v>1326818617.98</v>
          </cell>
        </row>
        <row r="264">
          <cell r="E264">
            <v>0</v>
          </cell>
        </row>
        <row r="267">
          <cell r="E267">
            <v>0</v>
          </cell>
        </row>
        <row r="268">
          <cell r="E268">
            <v>456850203.60999918</v>
          </cell>
        </row>
        <row r="285">
          <cell r="E285">
            <v>40382748.07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8883-F613-42EC-870E-28B55D275C0E}">
  <dimension ref="A1:H55"/>
  <sheetViews>
    <sheetView workbookViewId="0">
      <selection activeCell="J17" sqref="J17"/>
    </sheetView>
  </sheetViews>
  <sheetFormatPr baseColWidth="10" defaultColWidth="11.42578125" defaultRowHeight="15" x14ac:dyDescent="0.25"/>
  <cols>
    <col min="8" max="8" width="12.28515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E00F-C4AD-4748-9352-4E21F89B60D5}">
  <dimension ref="A1:J81"/>
  <sheetViews>
    <sheetView zoomScaleNormal="100" workbookViewId="0">
      <selection activeCell="L30" sqref="L30"/>
    </sheetView>
  </sheetViews>
  <sheetFormatPr baseColWidth="10" defaultRowHeight="15" x14ac:dyDescent="0.25"/>
  <cols>
    <col min="1" max="1" width="1.5703125" style="2" customWidth="1"/>
    <col min="2" max="2" width="6.28515625" style="2" customWidth="1"/>
    <col min="3" max="3" width="7.7109375" style="2" customWidth="1"/>
    <col min="4" max="4" width="6.7109375" style="2" customWidth="1"/>
    <col min="5" max="5" width="8" style="2" bestFit="1" customWidth="1"/>
    <col min="6" max="6" width="7.5703125" style="2" bestFit="1" customWidth="1"/>
    <col min="7" max="7" width="42.140625" style="2" customWidth="1"/>
    <col min="8" max="8" width="9.140625" style="2" customWidth="1"/>
    <col min="9" max="9" width="22.42578125" style="2" bestFit="1" customWidth="1"/>
    <col min="10" max="10" width="4.85546875" style="2" customWidth="1"/>
  </cols>
  <sheetData>
    <row r="1" spans="2:10" ht="15.75" thickBot="1" x14ac:dyDescent="0.3"/>
    <row r="2" spans="2:10" x14ac:dyDescent="0.25">
      <c r="B2" s="3"/>
      <c r="C2" s="4"/>
      <c r="D2" s="4"/>
      <c r="E2" s="4"/>
      <c r="F2" s="4"/>
      <c r="G2" s="4"/>
      <c r="H2" s="4"/>
      <c r="I2" s="4"/>
      <c r="J2" s="5">
        <v>1</v>
      </c>
    </row>
    <row r="3" spans="2:10" ht="18" x14ac:dyDescent="0.25">
      <c r="B3" s="6" t="s">
        <v>0</v>
      </c>
      <c r="C3" s="7"/>
      <c r="D3" s="7"/>
      <c r="E3" s="7"/>
      <c r="F3" s="7"/>
      <c r="G3" s="7"/>
      <c r="H3" s="7"/>
      <c r="I3" s="7"/>
      <c r="J3" s="8"/>
    </row>
    <row r="4" spans="2:10" ht="15.75" x14ac:dyDescent="0.3">
      <c r="B4" s="9"/>
      <c r="H4" s="10" t="s">
        <v>1</v>
      </c>
      <c r="I4" s="10"/>
      <c r="J4" s="8"/>
    </row>
    <row r="5" spans="2:10" x14ac:dyDescent="0.25">
      <c r="B5" s="9"/>
      <c r="J5" s="8"/>
    </row>
    <row r="6" spans="2:10" ht="15.75" x14ac:dyDescent="0.25">
      <c r="B6" s="11" t="s">
        <v>2</v>
      </c>
      <c r="C6" s="12"/>
      <c r="D6" s="12"/>
      <c r="H6" s="12" t="s">
        <v>3</v>
      </c>
      <c r="I6" s="13"/>
      <c r="J6" s="8"/>
    </row>
    <row r="7" spans="2:10" ht="15.75" x14ac:dyDescent="0.25">
      <c r="B7" s="11" t="s">
        <v>4</v>
      </c>
      <c r="C7" s="12"/>
      <c r="D7" s="12"/>
      <c r="H7" s="12" t="s">
        <v>5</v>
      </c>
      <c r="I7" s="13"/>
      <c r="J7" s="8"/>
    </row>
    <row r="8" spans="2:10" x14ac:dyDescent="0.25">
      <c r="B8" s="11" t="s">
        <v>6</v>
      </c>
      <c r="C8" s="12"/>
      <c r="D8" s="12"/>
      <c r="H8" s="12" t="s">
        <v>7</v>
      </c>
      <c r="I8" s="13"/>
      <c r="J8" s="8"/>
    </row>
    <row r="9" spans="2:10" ht="15.75" thickBot="1" x14ac:dyDescent="0.3">
      <c r="B9" s="14" t="s">
        <v>8</v>
      </c>
      <c r="C9" s="15"/>
      <c r="D9" s="15"/>
      <c r="E9" s="15"/>
      <c r="F9" s="15"/>
      <c r="G9" s="15"/>
      <c r="H9" s="15" t="s">
        <v>9</v>
      </c>
      <c r="I9" s="15"/>
      <c r="J9" s="16"/>
    </row>
    <row r="10" spans="2:10" ht="15.75" thickBot="1" x14ac:dyDescent="0.3">
      <c r="H10" s="17"/>
    </row>
    <row r="11" spans="2:10" x14ac:dyDescent="0.25">
      <c r="B11" s="18" t="s">
        <v>10</v>
      </c>
      <c r="C11" s="19"/>
      <c r="D11" s="19"/>
      <c r="E11" s="19"/>
      <c r="F11" s="20"/>
      <c r="G11" s="21"/>
      <c r="H11" s="22"/>
      <c r="I11" s="21" t="s">
        <v>10</v>
      </c>
      <c r="J11" s="23"/>
    </row>
    <row r="12" spans="2:10" x14ac:dyDescent="0.25">
      <c r="B12" s="24" t="s">
        <v>11</v>
      </c>
      <c r="C12" s="25"/>
      <c r="D12" s="25"/>
      <c r="E12" s="25"/>
      <c r="F12" s="26"/>
      <c r="G12" s="27"/>
      <c r="H12" s="28"/>
      <c r="I12" s="27"/>
      <c r="J12" s="8"/>
    </row>
    <row r="13" spans="2:10" x14ac:dyDescent="0.25">
      <c r="B13" s="29"/>
      <c r="C13" s="27"/>
      <c r="D13" s="27"/>
      <c r="E13" s="27"/>
      <c r="F13" s="30"/>
      <c r="G13" s="27" t="s">
        <v>12</v>
      </c>
      <c r="H13" s="28" t="s">
        <v>13</v>
      </c>
      <c r="I13" s="27" t="s">
        <v>14</v>
      </c>
      <c r="J13" s="8"/>
    </row>
    <row r="14" spans="2:10" x14ac:dyDescent="0.25">
      <c r="B14" s="31" t="s">
        <v>15</v>
      </c>
      <c r="C14" s="32"/>
      <c r="D14" s="32"/>
      <c r="E14" s="32"/>
      <c r="F14" s="33"/>
      <c r="G14" s="12"/>
      <c r="H14" s="28" t="s">
        <v>10</v>
      </c>
      <c r="I14" s="27" t="s">
        <v>16</v>
      </c>
      <c r="J14" s="8"/>
    </row>
    <row r="15" spans="2:10" ht="15.75" thickBot="1" x14ac:dyDescent="0.3">
      <c r="B15" s="34" t="s">
        <v>17</v>
      </c>
      <c r="C15" s="35" t="s">
        <v>18</v>
      </c>
      <c r="D15" s="36" t="s">
        <v>19</v>
      </c>
      <c r="E15" s="37" t="s">
        <v>20</v>
      </c>
      <c r="F15" s="36" t="s">
        <v>21</v>
      </c>
      <c r="G15" s="38" t="s">
        <v>22</v>
      </c>
      <c r="H15" s="39" t="s">
        <v>23</v>
      </c>
      <c r="I15" s="40" t="s">
        <v>24</v>
      </c>
      <c r="J15" s="41"/>
    </row>
    <row r="16" spans="2:10" x14ac:dyDescent="0.25">
      <c r="B16" s="42">
        <v>4</v>
      </c>
      <c r="C16" s="43"/>
      <c r="E16" s="44">
        <v>41</v>
      </c>
      <c r="F16" s="2">
        <v>412</v>
      </c>
      <c r="G16" s="45" t="s">
        <v>25</v>
      </c>
      <c r="H16" s="44">
        <v>9992</v>
      </c>
      <c r="I16" s="46"/>
      <c r="J16" s="47"/>
    </row>
    <row r="17" spans="2:10" x14ac:dyDescent="0.25">
      <c r="B17" s="42"/>
      <c r="C17" s="43"/>
      <c r="E17" s="44"/>
      <c r="G17" s="45"/>
      <c r="H17" s="44"/>
      <c r="I17" s="46"/>
      <c r="J17" s="47"/>
    </row>
    <row r="18" spans="2:10" x14ac:dyDescent="0.25">
      <c r="B18" s="48">
        <v>1</v>
      </c>
      <c r="C18" s="49">
        <v>4</v>
      </c>
      <c r="D18" s="50">
        <v>1</v>
      </c>
      <c r="E18" s="51">
        <v>2</v>
      </c>
      <c r="F18" s="50"/>
      <c r="G18" s="52" t="s">
        <v>26</v>
      </c>
      <c r="H18" s="53" t="s">
        <v>27</v>
      </c>
      <c r="I18" s="54">
        <f>+I19</f>
        <v>38461885</v>
      </c>
      <c r="J18" s="55"/>
    </row>
    <row r="19" spans="2:10" x14ac:dyDescent="0.25">
      <c r="B19" s="48"/>
      <c r="C19" s="49"/>
      <c r="D19" s="50"/>
      <c r="E19" s="51"/>
      <c r="F19" s="56" t="s">
        <v>28</v>
      </c>
      <c r="G19" s="52" t="s">
        <v>29</v>
      </c>
      <c r="H19" s="51"/>
      <c r="I19" s="57">
        <f>ROUND([1]Calculo!E18,0)</f>
        <v>38461885</v>
      </c>
      <c r="J19" s="58"/>
    </row>
    <row r="20" spans="2:10" x14ac:dyDescent="0.25">
      <c r="B20" s="48"/>
      <c r="C20" s="49"/>
      <c r="D20" s="50"/>
      <c r="E20" s="51"/>
      <c r="F20" s="56"/>
      <c r="G20" s="52"/>
      <c r="H20" s="51"/>
      <c r="I20" s="59"/>
      <c r="J20" s="58"/>
    </row>
    <row r="21" spans="2:10" hidden="1" x14ac:dyDescent="0.25">
      <c r="B21" s="48">
        <v>3</v>
      </c>
      <c r="C21" s="49">
        <v>4</v>
      </c>
      <c r="D21" s="50">
        <v>1</v>
      </c>
      <c r="E21" s="51">
        <v>2</v>
      </c>
      <c r="F21" s="56"/>
      <c r="G21" s="60" t="s">
        <v>30</v>
      </c>
      <c r="H21" s="53" t="s">
        <v>27</v>
      </c>
      <c r="I21" s="61">
        <f>+I22</f>
        <v>0</v>
      </c>
      <c r="J21" s="58"/>
    </row>
    <row r="22" spans="2:10" hidden="1" x14ac:dyDescent="0.25">
      <c r="B22" s="48"/>
      <c r="C22" s="49"/>
      <c r="D22" s="50"/>
      <c r="E22" s="51"/>
      <c r="F22" s="56" t="s">
        <v>28</v>
      </c>
      <c r="G22" s="60" t="s">
        <v>30</v>
      </c>
      <c r="H22" s="51"/>
      <c r="I22" s="59">
        <f>[1]Calculo!E21</f>
        <v>0</v>
      </c>
      <c r="J22" s="58"/>
    </row>
    <row r="23" spans="2:10" hidden="1" x14ac:dyDescent="0.25">
      <c r="B23" s="48"/>
      <c r="C23" s="49"/>
      <c r="D23" s="50"/>
      <c r="E23" s="51"/>
      <c r="F23" s="56"/>
      <c r="G23" s="60"/>
      <c r="H23" s="51"/>
      <c r="I23" s="59"/>
      <c r="J23" s="58"/>
    </row>
    <row r="24" spans="2:10" hidden="1" x14ac:dyDescent="0.25">
      <c r="B24" s="48">
        <v>3</v>
      </c>
      <c r="C24" s="49">
        <v>4</v>
      </c>
      <c r="D24" s="50">
        <v>1</v>
      </c>
      <c r="E24" s="51">
        <v>2</v>
      </c>
      <c r="F24" s="56"/>
      <c r="G24" s="60" t="s">
        <v>30</v>
      </c>
      <c r="H24" s="51">
        <v>6025</v>
      </c>
      <c r="I24" s="61">
        <f>I25</f>
        <v>0</v>
      </c>
      <c r="J24" s="58"/>
    </row>
    <row r="25" spans="2:10" hidden="1" x14ac:dyDescent="0.25">
      <c r="B25" s="48"/>
      <c r="C25" s="49"/>
      <c r="D25" s="50"/>
      <c r="E25" s="51"/>
      <c r="F25" s="56" t="s">
        <v>28</v>
      </c>
      <c r="G25" s="60" t="s">
        <v>30</v>
      </c>
      <c r="H25" s="51"/>
      <c r="I25" s="59">
        <f>[1]Calculo!E22</f>
        <v>0</v>
      </c>
      <c r="J25" s="58"/>
    </row>
    <row r="26" spans="2:10" hidden="1" x14ac:dyDescent="0.25">
      <c r="B26" s="48">
        <v>3</v>
      </c>
      <c r="C26" s="49">
        <v>1</v>
      </c>
      <c r="D26" s="50">
        <v>1</v>
      </c>
      <c r="E26" s="51">
        <v>1</v>
      </c>
      <c r="F26" s="56"/>
      <c r="G26" s="60"/>
      <c r="H26" s="51"/>
      <c r="I26" s="59"/>
      <c r="J26" s="58"/>
    </row>
    <row r="27" spans="2:10" hidden="1" x14ac:dyDescent="0.25">
      <c r="B27" s="48"/>
      <c r="C27" s="49"/>
      <c r="D27" s="50"/>
      <c r="E27" s="51"/>
      <c r="F27" s="56" t="s">
        <v>31</v>
      </c>
      <c r="G27" s="52" t="s">
        <v>32</v>
      </c>
      <c r="H27" s="51">
        <v>6025</v>
      </c>
      <c r="I27" s="61">
        <f>ROUND([1]Calculo!E23,0)</f>
        <v>0</v>
      </c>
      <c r="J27" s="58"/>
    </row>
    <row r="28" spans="2:10" x14ac:dyDescent="0.25">
      <c r="B28" s="48">
        <v>1</v>
      </c>
      <c r="C28" s="49">
        <v>6</v>
      </c>
      <c r="D28" s="50">
        <v>1</v>
      </c>
      <c r="E28" s="51">
        <v>2</v>
      </c>
      <c r="F28" s="56"/>
      <c r="G28" s="52" t="s">
        <v>33</v>
      </c>
      <c r="H28" s="51"/>
      <c r="I28" s="61">
        <f>ROUND([1]Calculo!E25,0)</f>
        <v>285594949</v>
      </c>
      <c r="J28" s="8"/>
    </row>
    <row r="29" spans="2:10" x14ac:dyDescent="0.25">
      <c r="B29" s="62"/>
      <c r="C29" s="63"/>
      <c r="D29" s="64"/>
      <c r="E29" s="65"/>
      <c r="F29" s="66" t="s">
        <v>34</v>
      </c>
      <c r="G29" s="67" t="s">
        <v>35</v>
      </c>
      <c r="H29" s="51">
        <v>9998</v>
      </c>
      <c r="I29" s="59">
        <f>ROUND([1]Calculo!E27,0)</f>
        <v>242394514</v>
      </c>
      <c r="J29" s="8"/>
    </row>
    <row r="30" spans="2:10" x14ac:dyDescent="0.25">
      <c r="B30" s="48"/>
      <c r="C30" s="49"/>
      <c r="D30" s="50"/>
      <c r="E30" s="51"/>
      <c r="F30" s="56"/>
      <c r="G30" s="52" t="s">
        <v>36</v>
      </c>
      <c r="H30" s="51"/>
      <c r="I30" s="59"/>
      <c r="J30" s="8"/>
    </row>
    <row r="31" spans="2:10" x14ac:dyDescent="0.25">
      <c r="B31" s="48"/>
      <c r="C31" s="49"/>
      <c r="D31" s="50"/>
      <c r="E31" s="51"/>
      <c r="F31" s="56" t="s">
        <v>37</v>
      </c>
      <c r="G31" s="52" t="s">
        <v>35</v>
      </c>
      <c r="H31" s="51">
        <v>9998</v>
      </c>
      <c r="I31" s="59">
        <f>ROUND([1]Calculo!E29,0)</f>
        <v>43200435</v>
      </c>
      <c r="J31" s="58"/>
    </row>
    <row r="32" spans="2:10" x14ac:dyDescent="0.25">
      <c r="B32" s="48"/>
      <c r="C32" s="49"/>
      <c r="D32" s="50"/>
      <c r="E32" s="51"/>
      <c r="F32" s="50"/>
      <c r="G32" s="52"/>
      <c r="H32" s="51"/>
      <c r="I32" s="59"/>
      <c r="J32" s="8"/>
    </row>
    <row r="33" spans="1:10" x14ac:dyDescent="0.25">
      <c r="B33" s="48">
        <v>1</v>
      </c>
      <c r="C33" s="49">
        <v>6</v>
      </c>
      <c r="D33" s="50">
        <v>4</v>
      </c>
      <c r="E33" s="51">
        <v>1</v>
      </c>
      <c r="F33" s="50"/>
      <c r="G33" s="52" t="s">
        <v>38</v>
      </c>
      <c r="H33" s="51">
        <v>9998</v>
      </c>
      <c r="I33" s="61">
        <f>+I34</f>
        <v>13555852</v>
      </c>
      <c r="J33" s="47"/>
    </row>
    <row r="34" spans="1:10" x14ac:dyDescent="0.25">
      <c r="B34" s="48"/>
      <c r="C34" s="49"/>
      <c r="D34" s="50"/>
      <c r="E34" s="51"/>
      <c r="F34" s="68">
        <v>99</v>
      </c>
      <c r="G34" s="52" t="s">
        <v>39</v>
      </c>
      <c r="H34" s="51"/>
      <c r="I34" s="59">
        <f>ROUND([1]Calculo!E37,0)</f>
        <v>13555852</v>
      </c>
      <c r="J34" s="8"/>
    </row>
    <row r="35" spans="1:10" x14ac:dyDescent="0.25">
      <c r="B35" s="48"/>
      <c r="C35" s="49"/>
      <c r="D35" s="50"/>
      <c r="E35" s="51"/>
      <c r="F35" s="50"/>
      <c r="G35" s="52"/>
      <c r="H35" s="51"/>
      <c r="I35" s="59"/>
      <c r="J35" s="8"/>
    </row>
    <row r="36" spans="1:10" x14ac:dyDescent="0.25">
      <c r="B36" s="48">
        <v>3</v>
      </c>
      <c r="C36" s="49">
        <v>1</v>
      </c>
      <c r="D36" s="50">
        <v>1</v>
      </c>
      <c r="E36" s="51">
        <v>5</v>
      </c>
      <c r="F36" s="50"/>
      <c r="G36" s="52" t="s">
        <v>40</v>
      </c>
      <c r="H36" s="51">
        <v>9998</v>
      </c>
      <c r="I36" s="61">
        <f>+I37</f>
        <v>1477974852</v>
      </c>
      <c r="J36" s="69"/>
    </row>
    <row r="37" spans="1:10" x14ac:dyDescent="0.25">
      <c r="B37" s="48"/>
      <c r="C37" s="49"/>
      <c r="D37" s="50"/>
      <c r="E37" s="51"/>
      <c r="F37" s="50" t="s">
        <v>28</v>
      </c>
      <c r="G37" s="52" t="s">
        <v>41</v>
      </c>
      <c r="H37" s="51"/>
      <c r="I37" s="59">
        <f>ROUND([1]Calculo!E41,0)</f>
        <v>1477974852</v>
      </c>
      <c r="J37" s="8"/>
    </row>
    <row r="38" spans="1:10" x14ac:dyDescent="0.25">
      <c r="B38" s="48"/>
      <c r="C38" s="49"/>
      <c r="D38" s="50"/>
      <c r="E38" s="51"/>
      <c r="F38" s="50"/>
      <c r="G38" s="52"/>
      <c r="H38" s="51"/>
      <c r="I38" s="59"/>
      <c r="J38" s="8"/>
    </row>
    <row r="39" spans="1:10" x14ac:dyDescent="0.25">
      <c r="B39" s="48">
        <v>3</v>
      </c>
      <c r="C39" s="49">
        <v>1</v>
      </c>
      <c r="D39" s="50">
        <v>1</v>
      </c>
      <c r="E39" s="51">
        <v>1</v>
      </c>
      <c r="F39" s="50"/>
      <c r="G39" s="52" t="s">
        <v>42</v>
      </c>
      <c r="H39" s="51">
        <v>9998</v>
      </c>
      <c r="I39" s="61">
        <f>I40</f>
        <v>243171935</v>
      </c>
      <c r="J39" s="8"/>
    </row>
    <row r="40" spans="1:10" x14ac:dyDescent="0.25">
      <c r="B40" s="48"/>
      <c r="C40" s="49"/>
      <c r="D40" s="50"/>
      <c r="E40" s="51"/>
      <c r="F40" s="50" t="s">
        <v>28</v>
      </c>
      <c r="G40" s="52" t="s">
        <v>43</v>
      </c>
      <c r="H40" s="51"/>
      <c r="I40" s="59">
        <f>ROUND([1]Calculo!E44,0)</f>
        <v>243171935</v>
      </c>
      <c r="J40" s="8"/>
    </row>
    <row r="41" spans="1:10" hidden="1" x14ac:dyDescent="0.25">
      <c r="B41" s="48"/>
      <c r="C41" s="49"/>
      <c r="D41" s="50"/>
      <c r="E41" s="51"/>
      <c r="F41" s="68"/>
      <c r="G41" s="52"/>
      <c r="H41" s="51"/>
      <c r="I41" s="59"/>
      <c r="J41" s="8"/>
    </row>
    <row r="42" spans="1:10" hidden="1" x14ac:dyDescent="0.25">
      <c r="B42" s="48">
        <v>3</v>
      </c>
      <c r="C42" s="49">
        <v>2</v>
      </c>
      <c r="D42" s="50">
        <v>1</v>
      </c>
      <c r="E42" s="51">
        <v>1</v>
      </c>
      <c r="F42" s="68"/>
      <c r="G42" s="52" t="s">
        <v>44</v>
      </c>
      <c r="H42" s="51">
        <v>9998</v>
      </c>
      <c r="I42" s="61">
        <f>+I43</f>
        <v>0</v>
      </c>
      <c r="J42" s="8"/>
    </row>
    <row r="43" spans="1:10" hidden="1" x14ac:dyDescent="0.25">
      <c r="B43" s="48"/>
      <c r="C43" s="49"/>
      <c r="D43" s="50"/>
      <c r="E43" s="51"/>
      <c r="F43" s="50" t="s">
        <v>28</v>
      </c>
      <c r="G43" s="52" t="s">
        <v>45</v>
      </c>
      <c r="H43" s="51"/>
      <c r="I43" s="59">
        <f>ROUND([1]Calculo!E46,0)</f>
        <v>0</v>
      </c>
      <c r="J43" s="8"/>
    </row>
    <row r="44" spans="1:10" hidden="1" x14ac:dyDescent="0.25">
      <c r="A44" s="70"/>
      <c r="B44" s="71"/>
      <c r="C44" s="72"/>
      <c r="D44" s="70"/>
      <c r="E44" s="73"/>
      <c r="F44" s="70"/>
      <c r="G44" s="74"/>
      <c r="H44" s="73"/>
      <c r="I44" s="59"/>
      <c r="J44" s="75"/>
    </row>
    <row r="45" spans="1:10" x14ac:dyDescent="0.25">
      <c r="B45" s="42"/>
      <c r="C45" s="43"/>
      <c r="E45" s="44"/>
      <c r="G45" s="45"/>
      <c r="H45" s="44"/>
      <c r="I45" s="76"/>
      <c r="J45" s="8"/>
    </row>
    <row r="46" spans="1:10" x14ac:dyDescent="0.25">
      <c r="B46" s="42"/>
      <c r="C46" s="43"/>
      <c r="E46" s="44"/>
      <c r="G46" s="45"/>
      <c r="H46" s="44"/>
      <c r="I46" s="77"/>
      <c r="J46" s="8"/>
    </row>
    <row r="47" spans="1:10" x14ac:dyDescent="0.25">
      <c r="B47" s="42"/>
      <c r="C47" s="43"/>
      <c r="E47" s="44"/>
      <c r="G47" s="45"/>
      <c r="H47" s="44"/>
      <c r="I47" s="77"/>
      <c r="J47" s="8"/>
    </row>
    <row r="48" spans="1:10" x14ac:dyDescent="0.25">
      <c r="B48" s="42"/>
      <c r="C48" s="43"/>
      <c r="E48" s="44"/>
      <c r="G48" s="45"/>
      <c r="H48" s="44"/>
      <c r="I48" s="77"/>
      <c r="J48" s="8"/>
    </row>
    <row r="49" spans="2:10" x14ac:dyDescent="0.25">
      <c r="B49" s="42"/>
      <c r="C49" s="43"/>
      <c r="E49" s="44"/>
      <c r="G49" s="45"/>
      <c r="H49" s="44"/>
      <c r="I49" s="77"/>
      <c r="J49" s="8"/>
    </row>
    <row r="50" spans="2:10" x14ac:dyDescent="0.25">
      <c r="B50" s="42"/>
      <c r="C50" s="43"/>
      <c r="E50" s="44"/>
      <c r="G50" s="45"/>
      <c r="H50" s="44"/>
      <c r="I50" s="77"/>
      <c r="J50" s="8"/>
    </row>
    <row r="51" spans="2:10" x14ac:dyDescent="0.25">
      <c r="B51" s="42"/>
      <c r="C51" s="43"/>
      <c r="E51" s="44"/>
      <c r="G51" s="45"/>
      <c r="H51" s="44"/>
      <c r="I51" s="77"/>
      <c r="J51" s="8"/>
    </row>
    <row r="52" spans="2:10" ht="15.75" thickBot="1" x14ac:dyDescent="0.3">
      <c r="B52" s="78"/>
      <c r="C52" s="79"/>
      <c r="D52" s="80"/>
      <c r="E52" s="81"/>
      <c r="F52" s="80"/>
      <c r="G52" s="82"/>
      <c r="H52" s="81"/>
      <c r="I52" s="83"/>
      <c r="J52" s="84"/>
    </row>
    <row r="53" spans="2:10" ht="15.75" thickBot="1" x14ac:dyDescent="0.3">
      <c r="B53" s="85"/>
      <c r="C53" s="86"/>
      <c r="D53" s="86"/>
      <c r="E53" s="86"/>
      <c r="F53" s="87"/>
      <c r="G53" s="87" t="s">
        <v>46</v>
      </c>
      <c r="H53" s="87"/>
      <c r="I53" s="88">
        <f>I18+I21+I24+I27+I28+I33+I36+I39+I42</f>
        <v>2058759473</v>
      </c>
      <c r="J53" s="89"/>
    </row>
    <row r="54" spans="2:10" ht="15.75" thickTop="1" x14ac:dyDescent="0.25">
      <c r="I54" s="90"/>
      <c r="J54" s="91"/>
    </row>
    <row r="55" spans="2:10" x14ac:dyDescent="0.25">
      <c r="I55" s="92"/>
      <c r="J55" s="91"/>
    </row>
    <row r="57" spans="2:10" x14ac:dyDescent="0.25">
      <c r="J57" s="91"/>
    </row>
    <row r="58" spans="2:10" x14ac:dyDescent="0.25">
      <c r="J58" s="91"/>
    </row>
    <row r="59" spans="2:10" x14ac:dyDescent="0.25">
      <c r="J59" s="91"/>
    </row>
    <row r="60" spans="2:10" x14ac:dyDescent="0.25">
      <c r="I60" s="90"/>
      <c r="J60" s="91"/>
    </row>
    <row r="61" spans="2:10" x14ac:dyDescent="0.25">
      <c r="I61" s="90"/>
      <c r="J61" s="91"/>
    </row>
    <row r="62" spans="2:10" x14ac:dyDescent="0.25">
      <c r="I62" s="90"/>
      <c r="J62" s="91"/>
    </row>
    <row r="63" spans="2:10" x14ac:dyDescent="0.25">
      <c r="I63" s="90"/>
      <c r="J63" s="91"/>
    </row>
    <row r="64" spans="2:10" x14ac:dyDescent="0.25">
      <c r="B64" s="93"/>
      <c r="C64" s="93"/>
      <c r="D64" s="93"/>
      <c r="E64" s="93"/>
      <c r="F64" s="93"/>
      <c r="G64" s="93"/>
      <c r="H64" s="93"/>
      <c r="I64" s="77"/>
    </row>
    <row r="65" spans="1:10" x14ac:dyDescent="0.25">
      <c r="B65" s="25" t="s">
        <v>47</v>
      </c>
      <c r="C65" s="25"/>
      <c r="D65" s="25"/>
      <c r="E65" s="25"/>
      <c r="F65" s="25"/>
      <c r="G65" s="25" t="s">
        <v>48</v>
      </c>
      <c r="H65" s="25"/>
      <c r="I65" s="25"/>
      <c r="J65" s="25"/>
    </row>
    <row r="66" spans="1:10" x14ac:dyDescent="0.25">
      <c r="B66" s="94" t="s">
        <v>49</v>
      </c>
      <c r="C66" s="94"/>
      <c r="D66" s="94"/>
      <c r="E66" s="94"/>
      <c r="F66" s="94"/>
      <c r="G66" s="95" t="s">
        <v>50</v>
      </c>
      <c r="H66" s="95"/>
      <c r="I66" s="95"/>
      <c r="J66" s="95"/>
    </row>
    <row r="67" spans="1:10" x14ac:dyDescent="0.25">
      <c r="B67" s="95" t="s">
        <v>51</v>
      </c>
      <c r="C67" s="95"/>
      <c r="D67" s="95"/>
      <c r="E67" s="95"/>
      <c r="F67" s="95"/>
      <c r="G67" s="96" t="s">
        <v>52</v>
      </c>
      <c r="H67" s="96"/>
      <c r="I67" s="96"/>
      <c r="J67" s="96"/>
    </row>
    <row r="68" spans="1:10" x14ac:dyDescent="0.25">
      <c r="A68" s="93"/>
      <c r="B68" s="97"/>
      <c r="C68" s="97"/>
      <c r="D68" s="97"/>
      <c r="E68" s="97"/>
      <c r="F68" s="97"/>
      <c r="G68" s="97"/>
      <c r="H68" s="97"/>
      <c r="I68" s="97"/>
      <c r="J68" s="93"/>
    </row>
    <row r="69" spans="1:10" x14ac:dyDescent="0.25">
      <c r="A69" s="93"/>
      <c r="B69" s="93"/>
      <c r="C69" s="93"/>
      <c r="D69" s="94"/>
      <c r="E69" s="94"/>
      <c r="F69" s="94"/>
      <c r="G69" s="94"/>
      <c r="H69" s="94"/>
      <c r="I69" s="93"/>
      <c r="J69" s="93"/>
    </row>
    <row r="70" spans="1:10" x14ac:dyDescent="0.25">
      <c r="A70" s="93"/>
      <c r="B70" s="94"/>
      <c r="C70" s="94"/>
      <c r="D70" s="94"/>
      <c r="E70" s="94"/>
      <c r="F70" s="94"/>
      <c r="G70" s="93"/>
      <c r="H70" s="93"/>
      <c r="I70" s="93"/>
      <c r="J70" s="93"/>
    </row>
    <row r="71" spans="1:10" x14ac:dyDescent="0.25">
      <c r="I71" s="77"/>
    </row>
    <row r="72" spans="1:10" x14ac:dyDescent="0.25">
      <c r="I72" s="77"/>
    </row>
    <row r="73" spans="1:10" x14ac:dyDescent="0.25">
      <c r="I73" s="77"/>
    </row>
    <row r="74" spans="1:10" x14ac:dyDescent="0.25">
      <c r="I74" s="77"/>
    </row>
    <row r="75" spans="1:10" x14ac:dyDescent="0.25">
      <c r="I75" s="77"/>
    </row>
    <row r="76" spans="1:10" x14ac:dyDescent="0.25">
      <c r="I76" s="77"/>
    </row>
    <row r="77" spans="1:10" x14ac:dyDescent="0.25">
      <c r="I77" s="77"/>
    </row>
    <row r="79" spans="1:10" x14ac:dyDescent="0.25">
      <c r="E79" s="98"/>
      <c r="F79" s="98"/>
    </row>
    <row r="80" spans="1:10" x14ac:dyDescent="0.25">
      <c r="F80" s="98"/>
    </row>
    <row r="81" spans="6:6" x14ac:dyDescent="0.25">
      <c r="F81" s="98"/>
    </row>
  </sheetData>
  <mergeCells count="16">
    <mergeCell ref="B68:F68"/>
    <mergeCell ref="G68:I68"/>
    <mergeCell ref="D69:H69"/>
    <mergeCell ref="B70:F70"/>
    <mergeCell ref="B65:F65"/>
    <mergeCell ref="G65:J65"/>
    <mergeCell ref="B66:F66"/>
    <mergeCell ref="G66:J66"/>
    <mergeCell ref="B67:F67"/>
    <mergeCell ref="G67:J67"/>
    <mergeCell ref="B2:I2"/>
    <mergeCell ref="B3:I3"/>
    <mergeCell ref="H4:I4"/>
    <mergeCell ref="B11:F11"/>
    <mergeCell ref="B12:F12"/>
    <mergeCell ref="B14:F14"/>
  </mergeCells>
  <conditionalFormatting sqref="I51">
    <cfRule type="containsText" dxfId="0" priority="1" operator="containsText" text="FALSO">
      <formula>NOT(ISERROR(SEARCH("FALSO",I51)))</formula>
    </cfRule>
  </conditionalFormatting>
  <pageMargins left="0.7" right="0.7" top="0.75" bottom="0.75" header="0.3" footer="0.3"/>
  <pageSetup scale="77" orientation="portrait" horizontalDpi="0" verticalDpi="0" r:id="rId1"/>
  <ignoredErrors>
    <ignoredError sqref="B14:F40 G15:I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280C-3635-4AAA-8401-37ADF0EB569B}">
  <dimension ref="A1:O139"/>
  <sheetViews>
    <sheetView topLeftCell="A25" zoomScaleNormal="100" workbookViewId="0">
      <selection activeCell="R56" sqref="R56"/>
    </sheetView>
  </sheetViews>
  <sheetFormatPr baseColWidth="10" defaultRowHeight="15" x14ac:dyDescent="0.25"/>
  <cols>
    <col min="1" max="1" width="12" style="99" customWidth="1"/>
    <col min="2" max="2" width="5.28515625" style="99" customWidth="1"/>
    <col min="3" max="3" width="5" style="99" customWidth="1"/>
    <col min="4" max="4" width="8.7109375" style="99" customWidth="1"/>
    <col min="5" max="5" width="7.7109375" style="99" customWidth="1"/>
    <col min="6" max="6" width="6" style="99" customWidth="1"/>
    <col min="7" max="7" width="6.42578125" style="99" customWidth="1"/>
    <col min="8" max="8" width="4.140625" style="99" customWidth="1"/>
    <col min="9" max="9" width="6.5703125" style="99" customWidth="1"/>
    <col min="10" max="10" width="8.42578125" style="99" customWidth="1"/>
    <col min="11" max="11" width="6.7109375" style="99" customWidth="1"/>
    <col min="12" max="12" width="37.7109375" style="99" customWidth="1"/>
    <col min="13" max="13" width="12.5703125" style="99" customWidth="1"/>
    <col min="14" max="14" width="20.42578125" style="99" customWidth="1"/>
    <col min="15" max="15" width="14.5703125" style="99" customWidth="1"/>
  </cols>
  <sheetData>
    <row r="1" spans="1:15" ht="15.75" thickBot="1" x14ac:dyDescent="0.3"/>
    <row r="2" spans="1:15" x14ac:dyDescent="0.25">
      <c r="A2" s="100" t="s">
        <v>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1:15" x14ac:dyDescent="0.25">
      <c r="A3" s="103" t="s">
        <v>54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ht="18.75" x14ac:dyDescent="0.4">
      <c r="A4" s="106"/>
      <c r="N4" s="107" t="s">
        <v>55</v>
      </c>
      <c r="O4" s="108"/>
    </row>
    <row r="5" spans="1:15" x14ac:dyDescent="0.25">
      <c r="A5" s="106"/>
      <c r="O5" s="108"/>
    </row>
    <row r="6" spans="1:15" x14ac:dyDescent="0.25">
      <c r="A6" s="109" t="s">
        <v>56</v>
      </c>
      <c r="M6" s="110" t="s">
        <v>3</v>
      </c>
      <c r="O6" s="108"/>
    </row>
    <row r="7" spans="1:15" x14ac:dyDescent="0.25">
      <c r="A7" s="109" t="s">
        <v>57</v>
      </c>
      <c r="M7" s="110" t="s">
        <v>5</v>
      </c>
      <c r="O7" s="108"/>
    </row>
    <row r="8" spans="1:15" x14ac:dyDescent="0.25">
      <c r="A8" s="109" t="str">
        <f>+[1]Hoja1!B8</f>
        <v>MES: FEBRERO</v>
      </c>
      <c r="M8" s="110" t="s">
        <v>7</v>
      </c>
      <c r="O8" s="108"/>
    </row>
    <row r="9" spans="1:15" ht="15.75" thickBot="1" x14ac:dyDescent="0.3">
      <c r="A9" s="111" t="str">
        <f>+[1]Hoja1!B9</f>
        <v>AÑO : 2026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 t="s">
        <v>9</v>
      </c>
      <c r="N9" s="112"/>
      <c r="O9" s="113"/>
    </row>
    <row r="10" spans="1:15" ht="15.75" thickBot="1" x14ac:dyDescent="0.3"/>
    <row r="11" spans="1:15" ht="15.75" thickBot="1" x14ac:dyDescent="0.3">
      <c r="A11" s="114" t="s">
        <v>58</v>
      </c>
      <c r="B11" s="115"/>
      <c r="C11" s="115"/>
      <c r="D11" s="115"/>
      <c r="E11" s="115"/>
      <c r="F11" s="115"/>
      <c r="G11" s="115"/>
      <c r="H11" s="115"/>
      <c r="I11" s="115"/>
      <c r="J11" s="116"/>
      <c r="K11" s="117"/>
      <c r="L11" s="117"/>
      <c r="M11" s="118" t="s">
        <v>59</v>
      </c>
      <c r="N11" s="119"/>
      <c r="O11" s="120"/>
    </row>
    <row r="12" spans="1:15" x14ac:dyDescent="0.25">
      <c r="A12" s="121" t="s">
        <v>15</v>
      </c>
      <c r="B12" s="122"/>
      <c r="C12" s="122"/>
      <c r="D12" s="122"/>
      <c r="E12" s="122"/>
      <c r="F12" s="122"/>
      <c r="G12" s="123"/>
      <c r="H12" s="118" t="s">
        <v>60</v>
      </c>
      <c r="I12" s="119"/>
      <c r="J12" s="119"/>
      <c r="K12" s="119"/>
      <c r="L12" s="124"/>
      <c r="M12" s="125" t="s">
        <v>61</v>
      </c>
      <c r="N12" s="126" t="s">
        <v>62</v>
      </c>
      <c r="O12" s="127" t="s">
        <v>63</v>
      </c>
    </row>
    <row r="13" spans="1:15" x14ac:dyDescent="0.25">
      <c r="A13" s="128"/>
      <c r="B13" s="129" t="s">
        <v>64</v>
      </c>
      <c r="C13" s="130"/>
      <c r="D13" s="131"/>
      <c r="E13" s="130"/>
      <c r="F13" s="131"/>
      <c r="G13" s="130"/>
      <c r="H13" s="131"/>
      <c r="I13" s="132"/>
      <c r="J13" s="131"/>
      <c r="K13" s="131"/>
      <c r="L13" s="133"/>
      <c r="M13" s="134"/>
      <c r="N13" s="135"/>
      <c r="O13" s="136"/>
    </row>
    <row r="14" spans="1:15" ht="15.75" thickBot="1" x14ac:dyDescent="0.3">
      <c r="A14" s="137" t="s">
        <v>65</v>
      </c>
      <c r="B14" s="138" t="s">
        <v>65</v>
      </c>
      <c r="C14" s="139" t="s">
        <v>66</v>
      </c>
      <c r="D14" s="138" t="s">
        <v>67</v>
      </c>
      <c r="E14" s="139" t="s">
        <v>68</v>
      </c>
      <c r="F14" s="138" t="s">
        <v>69</v>
      </c>
      <c r="G14" s="139" t="s">
        <v>70</v>
      </c>
      <c r="H14" s="138" t="s">
        <v>71</v>
      </c>
      <c r="I14" s="140" t="s">
        <v>72</v>
      </c>
      <c r="J14" s="138" t="s">
        <v>73</v>
      </c>
      <c r="K14" s="138" t="s">
        <v>74</v>
      </c>
      <c r="L14" s="141"/>
      <c r="M14" s="142" t="s">
        <v>22</v>
      </c>
      <c r="N14" s="142" t="s">
        <v>23</v>
      </c>
      <c r="O14" s="143" t="s">
        <v>24</v>
      </c>
    </row>
    <row r="15" spans="1:15" x14ac:dyDescent="0.25">
      <c r="A15" s="144" t="s">
        <v>75</v>
      </c>
      <c r="B15" s="145" t="s">
        <v>76</v>
      </c>
      <c r="C15" s="146"/>
      <c r="D15" s="147" t="s">
        <v>28</v>
      </c>
      <c r="E15" s="146"/>
      <c r="F15" s="148" t="s">
        <v>77</v>
      </c>
      <c r="G15" s="146"/>
      <c r="H15" s="149">
        <v>1</v>
      </c>
      <c r="I15" s="150">
        <v>1</v>
      </c>
      <c r="J15" s="146">
        <v>1</v>
      </c>
      <c r="K15" s="151"/>
      <c r="L15" s="152" t="s">
        <v>78</v>
      </c>
      <c r="M15" s="153"/>
      <c r="N15" s="154">
        <f>ROUND(N16+N26+N33+N30,0)</f>
        <v>16181835</v>
      </c>
      <c r="O15" s="155"/>
    </row>
    <row r="16" spans="1:15" x14ac:dyDescent="0.25">
      <c r="A16" s="156"/>
      <c r="B16" s="157"/>
      <c r="C16" s="158"/>
      <c r="D16" s="159"/>
      <c r="E16" s="158"/>
      <c r="G16" s="158"/>
      <c r="H16" s="99">
        <v>1</v>
      </c>
      <c r="I16" s="160">
        <v>1</v>
      </c>
      <c r="J16" s="158"/>
      <c r="K16" s="151"/>
      <c r="L16" s="152" t="s">
        <v>79</v>
      </c>
      <c r="M16" s="153"/>
      <c r="N16" s="161">
        <f>ROUND(N17+N20+N23+N24,0)</f>
        <v>13820972</v>
      </c>
      <c r="O16" s="162"/>
    </row>
    <row r="17" spans="1:15" x14ac:dyDescent="0.25">
      <c r="A17" s="156"/>
      <c r="B17" s="157"/>
      <c r="C17" s="158"/>
      <c r="D17" s="159"/>
      <c r="E17" s="158"/>
      <c r="G17" s="158"/>
      <c r="I17" s="160"/>
      <c r="J17" s="158">
        <v>1</v>
      </c>
      <c r="K17" s="151"/>
      <c r="L17" s="152" t="s">
        <v>80</v>
      </c>
      <c r="M17" s="153"/>
      <c r="N17" s="161">
        <f>ROUND(N18+N19,0)</f>
        <v>10417617</v>
      </c>
      <c r="O17" s="162"/>
    </row>
    <row r="18" spans="1:15" x14ac:dyDescent="0.25">
      <c r="A18" s="156"/>
      <c r="B18" s="157"/>
      <c r="C18" s="158"/>
      <c r="D18" s="159"/>
      <c r="E18" s="158"/>
      <c r="G18" s="148" t="s">
        <v>27</v>
      </c>
      <c r="I18" s="160"/>
      <c r="J18" s="158"/>
      <c r="K18" s="163" t="s">
        <v>28</v>
      </c>
      <c r="L18" s="99" t="s">
        <v>81</v>
      </c>
      <c r="M18" s="164"/>
      <c r="N18" s="165">
        <f>ROUND([1]Hoja1!I19*0.14,0)</f>
        <v>5384664</v>
      </c>
      <c r="O18" s="166"/>
    </row>
    <row r="19" spans="1:15" x14ac:dyDescent="0.25">
      <c r="A19" s="156"/>
      <c r="B19" s="157"/>
      <c r="C19" s="158"/>
      <c r="D19" s="159"/>
      <c r="E19" s="158"/>
      <c r="G19" s="148" t="s">
        <v>82</v>
      </c>
      <c r="I19" s="160"/>
      <c r="J19" s="158"/>
      <c r="K19" s="163" t="s">
        <v>28</v>
      </c>
      <c r="L19" s="99" t="s">
        <v>81</v>
      </c>
      <c r="M19" s="164"/>
      <c r="N19" s="165">
        <f>ROUND([1]Calculo!F52-N18,0)</f>
        <v>5032953</v>
      </c>
      <c r="O19" s="166"/>
    </row>
    <row r="20" spans="1:15" x14ac:dyDescent="0.25">
      <c r="A20" s="156"/>
      <c r="B20" s="157"/>
      <c r="C20" s="158"/>
      <c r="D20" s="159"/>
      <c r="E20" s="158"/>
      <c r="G20" s="158">
        <v>9998</v>
      </c>
      <c r="H20" s="152"/>
      <c r="I20" s="167"/>
      <c r="J20" s="168">
        <v>2</v>
      </c>
      <c r="K20" s="151"/>
      <c r="L20" s="99" t="s">
        <v>83</v>
      </c>
      <c r="M20" s="153"/>
      <c r="N20" s="161">
        <f>ROUND(N21+N22,0)</f>
        <v>69463</v>
      </c>
      <c r="O20" s="162"/>
    </row>
    <row r="21" spans="1:15" x14ac:dyDescent="0.25">
      <c r="A21" s="156"/>
      <c r="B21" s="157"/>
      <c r="C21" s="158"/>
      <c r="D21" s="159"/>
      <c r="E21" s="158"/>
      <c r="G21" s="158"/>
      <c r="I21" s="160"/>
      <c r="J21" s="158"/>
      <c r="K21" s="163" t="s">
        <v>31</v>
      </c>
      <c r="L21" s="99" t="s">
        <v>84</v>
      </c>
      <c r="M21" s="164"/>
      <c r="N21" s="165">
        <f>[1]Calculo!$F$55</f>
        <v>69463</v>
      </c>
      <c r="O21" s="162"/>
    </row>
    <row r="22" spans="1:15" hidden="1" x14ac:dyDescent="0.25">
      <c r="A22" s="156"/>
      <c r="B22" s="157"/>
      <c r="C22" s="158"/>
      <c r="D22" s="159"/>
      <c r="E22" s="158"/>
      <c r="G22" s="148" t="s">
        <v>27</v>
      </c>
      <c r="H22" s="99">
        <v>1</v>
      </c>
      <c r="I22" s="160">
        <v>1</v>
      </c>
      <c r="J22" s="158">
        <v>2</v>
      </c>
      <c r="K22" s="163" t="s">
        <v>37</v>
      </c>
      <c r="L22" s="99" t="s">
        <v>85</v>
      </c>
      <c r="M22" s="164"/>
      <c r="N22" s="165">
        <f>[1]Calculo!F56</f>
        <v>0</v>
      </c>
      <c r="O22" s="162"/>
    </row>
    <row r="23" spans="1:15" x14ac:dyDescent="0.25">
      <c r="A23" s="156"/>
      <c r="B23" s="157"/>
      <c r="C23" s="158"/>
      <c r="D23" s="159"/>
      <c r="E23" s="158"/>
      <c r="G23" s="158">
        <v>9998</v>
      </c>
      <c r="I23" s="160"/>
      <c r="J23" s="168">
        <v>4</v>
      </c>
      <c r="K23" s="163"/>
      <c r="L23" s="99" t="s">
        <v>86</v>
      </c>
      <c r="M23" s="164"/>
      <c r="N23" s="165">
        <f>[1]Calculo!$F$61</f>
        <v>3127201</v>
      </c>
      <c r="O23" s="162"/>
    </row>
    <row r="24" spans="1:15" x14ac:dyDescent="0.25">
      <c r="A24" s="156"/>
      <c r="B24" s="157"/>
      <c r="C24" s="158"/>
      <c r="D24" s="159"/>
      <c r="E24" s="158"/>
      <c r="G24" s="158">
        <v>9998</v>
      </c>
      <c r="I24" s="160"/>
      <c r="J24" s="168">
        <v>5</v>
      </c>
      <c r="K24" s="163"/>
      <c r="L24" s="99" t="s">
        <v>87</v>
      </c>
      <c r="M24" s="164"/>
      <c r="N24" s="161">
        <f>+N25</f>
        <v>206691</v>
      </c>
      <c r="O24" s="166"/>
    </row>
    <row r="25" spans="1:15" x14ac:dyDescent="0.25">
      <c r="A25" s="156"/>
      <c r="B25" s="157"/>
      <c r="C25" s="158"/>
      <c r="D25" s="159"/>
      <c r="E25" s="158"/>
      <c r="G25" s="158"/>
      <c r="I25" s="160"/>
      <c r="J25" s="158"/>
      <c r="K25" s="163" t="s">
        <v>28</v>
      </c>
      <c r="L25" s="99" t="s">
        <v>87</v>
      </c>
      <c r="M25" s="164"/>
      <c r="N25" s="165">
        <f>[1]Calculo!$F$64</f>
        <v>206691</v>
      </c>
      <c r="O25" s="166"/>
    </row>
    <row r="26" spans="1:15" x14ac:dyDescent="0.25">
      <c r="A26" s="156"/>
      <c r="B26" s="157"/>
      <c r="C26" s="158"/>
      <c r="D26" s="159"/>
      <c r="E26" s="158"/>
      <c r="F26" s="99">
        <v>102</v>
      </c>
      <c r="G26" s="158">
        <v>9998</v>
      </c>
      <c r="H26" s="152">
        <v>1</v>
      </c>
      <c r="I26" s="167">
        <v>2</v>
      </c>
      <c r="J26" s="168"/>
      <c r="K26" s="151"/>
      <c r="L26" s="152" t="s">
        <v>88</v>
      </c>
      <c r="M26" s="153"/>
      <c r="N26" s="161">
        <f>+N27</f>
        <v>1359456</v>
      </c>
      <c r="O26" s="162"/>
    </row>
    <row r="27" spans="1:15" x14ac:dyDescent="0.25">
      <c r="A27" s="156"/>
      <c r="B27" s="157"/>
      <c r="C27" s="158"/>
      <c r="D27" s="159"/>
      <c r="E27" s="158"/>
      <c r="G27" s="158"/>
      <c r="I27" s="160"/>
      <c r="J27" s="168">
        <v>2</v>
      </c>
      <c r="K27" s="163"/>
      <c r="L27" s="99" t="s">
        <v>89</v>
      </c>
      <c r="M27" s="164"/>
      <c r="N27" s="161">
        <f>+N28+N29</f>
        <v>1359456</v>
      </c>
      <c r="O27" s="166"/>
    </row>
    <row r="28" spans="1:15" x14ac:dyDescent="0.25">
      <c r="A28" s="156"/>
      <c r="B28" s="157"/>
      <c r="C28" s="158"/>
      <c r="D28" s="159"/>
      <c r="E28" s="158"/>
      <c r="G28" s="158"/>
      <c r="I28" s="160"/>
      <c r="J28" s="158"/>
      <c r="K28" s="163" t="s">
        <v>31</v>
      </c>
      <c r="L28" s="99" t="s">
        <v>90</v>
      </c>
      <c r="M28" s="164"/>
      <c r="N28" s="165">
        <f>ROUND([1]Calculo!$F$72,0)</f>
        <v>755090</v>
      </c>
      <c r="O28" s="166"/>
    </row>
    <row r="29" spans="1:15" x14ac:dyDescent="0.25">
      <c r="A29" s="156"/>
      <c r="B29" s="157"/>
      <c r="C29" s="158"/>
      <c r="D29" s="159"/>
      <c r="E29" s="158"/>
      <c r="G29" s="158"/>
      <c r="I29" s="160"/>
      <c r="J29" s="158"/>
      <c r="K29" s="163" t="s">
        <v>91</v>
      </c>
      <c r="L29" s="99" t="s">
        <v>92</v>
      </c>
      <c r="M29" s="164"/>
      <c r="N29" s="165">
        <f>[1]Calculo!$F$73</f>
        <v>604366</v>
      </c>
      <c r="O29" s="166"/>
    </row>
    <row r="30" spans="1:15" x14ac:dyDescent="0.25">
      <c r="A30" s="156"/>
      <c r="B30" s="157"/>
      <c r="C30" s="158"/>
      <c r="D30" s="159"/>
      <c r="E30" s="158"/>
      <c r="G30" s="158">
        <v>9998</v>
      </c>
      <c r="H30" s="152">
        <v>1</v>
      </c>
      <c r="I30" s="167">
        <v>4</v>
      </c>
      <c r="J30" s="158"/>
      <c r="K30" s="163"/>
      <c r="L30" s="152" t="s">
        <v>93</v>
      </c>
      <c r="M30" s="164"/>
      <c r="N30" s="161">
        <f>+N31</f>
        <v>262456</v>
      </c>
      <c r="O30" s="166"/>
    </row>
    <row r="31" spans="1:15" x14ac:dyDescent="0.25">
      <c r="A31" s="156"/>
      <c r="B31" s="157"/>
      <c r="C31" s="158"/>
      <c r="D31" s="159"/>
      <c r="E31" s="158"/>
      <c r="G31" s="158"/>
      <c r="I31" s="160"/>
      <c r="J31" s="158">
        <v>2</v>
      </c>
      <c r="K31" s="163"/>
      <c r="L31" s="99" t="s">
        <v>94</v>
      </c>
      <c r="M31" s="164"/>
      <c r="N31" s="165">
        <f>+N32</f>
        <v>262456</v>
      </c>
      <c r="O31" s="166"/>
    </row>
    <row r="32" spans="1:15" x14ac:dyDescent="0.25">
      <c r="A32" s="156"/>
      <c r="B32" s="157"/>
      <c r="C32" s="158"/>
      <c r="D32" s="159"/>
      <c r="E32" s="158"/>
      <c r="G32" s="158"/>
      <c r="I32" s="160"/>
      <c r="J32" s="158"/>
      <c r="K32" s="163" t="s">
        <v>37</v>
      </c>
      <c r="L32" s="99" t="s">
        <v>95</v>
      </c>
      <c r="M32" s="164"/>
      <c r="N32" s="165">
        <f>[1]Calculo!$F$77</f>
        <v>262456</v>
      </c>
      <c r="O32" s="166"/>
    </row>
    <row r="33" spans="1:15" x14ac:dyDescent="0.25">
      <c r="A33" s="156"/>
      <c r="B33" s="157"/>
      <c r="C33" s="158"/>
      <c r="D33" s="159"/>
      <c r="E33" s="158"/>
      <c r="G33" s="158">
        <v>9998</v>
      </c>
      <c r="H33" s="152">
        <v>1</v>
      </c>
      <c r="I33" s="167">
        <v>5</v>
      </c>
      <c r="J33" s="158"/>
      <c r="K33" s="163"/>
      <c r="L33" s="152" t="s">
        <v>96</v>
      </c>
      <c r="M33" s="164"/>
      <c r="N33" s="161">
        <f>+N34</f>
        <v>738951</v>
      </c>
      <c r="O33" s="166"/>
    </row>
    <row r="34" spans="1:15" x14ac:dyDescent="0.25">
      <c r="A34" s="156"/>
      <c r="B34" s="157"/>
      <c r="C34" s="158"/>
      <c r="D34" s="159"/>
      <c r="E34" s="158"/>
      <c r="G34" s="158"/>
      <c r="I34" s="160"/>
      <c r="J34" s="158">
        <v>2</v>
      </c>
      <c r="K34" s="163"/>
      <c r="L34" s="99" t="s">
        <v>97</v>
      </c>
      <c r="M34" s="164"/>
      <c r="N34" s="165">
        <f>[1]Calculo!$F$85</f>
        <v>738951</v>
      </c>
      <c r="O34" s="166"/>
    </row>
    <row r="35" spans="1:15" x14ac:dyDescent="0.25">
      <c r="A35" s="156"/>
      <c r="B35" s="157"/>
      <c r="C35" s="158"/>
      <c r="D35" s="159"/>
      <c r="E35" s="158"/>
      <c r="G35" s="158">
        <v>9998</v>
      </c>
      <c r="H35" s="152">
        <v>2</v>
      </c>
      <c r="I35" s="167"/>
      <c r="J35" s="168"/>
      <c r="K35" s="151"/>
      <c r="L35" s="152" t="s">
        <v>98</v>
      </c>
      <c r="M35" s="153"/>
      <c r="N35" s="161">
        <f>+N36+N42+N44+N46+N48+N51+N54+N62</f>
        <v>11297165</v>
      </c>
      <c r="O35" s="162"/>
    </row>
    <row r="36" spans="1:15" x14ac:dyDescent="0.25">
      <c r="A36" s="156"/>
      <c r="B36" s="157"/>
      <c r="C36" s="158"/>
      <c r="D36" s="159"/>
      <c r="E36" s="158"/>
      <c r="G36" s="158"/>
      <c r="H36" s="152">
        <v>2</v>
      </c>
      <c r="I36" s="167">
        <v>1</v>
      </c>
      <c r="J36" s="168"/>
      <c r="K36" s="151"/>
      <c r="L36" s="152" t="s">
        <v>99</v>
      </c>
      <c r="M36" s="153"/>
      <c r="N36" s="161">
        <f>+N37+N38+N40+N41</f>
        <v>641668</v>
      </c>
      <c r="O36" s="162"/>
    </row>
    <row r="37" spans="1:15" x14ac:dyDescent="0.25">
      <c r="A37" s="156"/>
      <c r="B37" s="157"/>
      <c r="C37" s="158"/>
      <c r="D37" s="159"/>
      <c r="E37" s="158"/>
      <c r="G37" s="158"/>
      <c r="I37" s="160"/>
      <c r="J37" s="158">
        <v>3</v>
      </c>
      <c r="K37" s="163"/>
      <c r="L37" s="99" t="s">
        <v>100</v>
      </c>
      <c r="M37" s="164"/>
      <c r="N37" s="165">
        <f>[1]Calculo!$F$92</f>
        <v>276531</v>
      </c>
      <c r="O37" s="166"/>
    </row>
    <row r="38" spans="1:15" x14ac:dyDescent="0.25">
      <c r="A38" s="156"/>
      <c r="B38" s="157"/>
      <c r="C38" s="158"/>
      <c r="D38" s="159"/>
      <c r="E38" s="158"/>
      <c r="G38" s="158"/>
      <c r="I38" s="160"/>
      <c r="J38" s="168">
        <v>6</v>
      </c>
      <c r="K38" s="163"/>
      <c r="L38" s="99" t="s">
        <v>101</v>
      </c>
      <c r="M38" s="164"/>
      <c r="N38" s="161">
        <f>+N39</f>
        <v>318686</v>
      </c>
      <c r="O38" s="166"/>
    </row>
    <row r="39" spans="1:15" x14ac:dyDescent="0.25">
      <c r="A39" s="156"/>
      <c r="B39" s="157"/>
      <c r="C39" s="158"/>
      <c r="D39" s="159"/>
      <c r="E39" s="158"/>
      <c r="G39" s="158"/>
      <c r="I39" s="160"/>
      <c r="J39" s="158"/>
      <c r="K39" s="163" t="s">
        <v>28</v>
      </c>
      <c r="L39" s="99" t="s">
        <v>102</v>
      </c>
      <c r="M39" s="164"/>
      <c r="N39" s="165">
        <f>[1]Calculo!$F$96</f>
        <v>318686</v>
      </c>
      <c r="O39" s="166"/>
    </row>
    <row r="40" spans="1:15" x14ac:dyDescent="0.25">
      <c r="A40" s="156"/>
      <c r="B40" s="157"/>
      <c r="C40" s="158"/>
      <c r="D40" s="159"/>
      <c r="E40" s="158"/>
      <c r="G40" s="158"/>
      <c r="I40" s="160"/>
      <c r="J40" s="158">
        <v>7</v>
      </c>
      <c r="K40" s="163"/>
      <c r="L40" s="99" t="s">
        <v>103</v>
      </c>
      <c r="M40" s="164"/>
      <c r="N40" s="165">
        <f>[1]Calculo!$F$97</f>
        <v>39610</v>
      </c>
      <c r="O40" s="166"/>
    </row>
    <row r="41" spans="1:15" x14ac:dyDescent="0.25">
      <c r="A41" s="156"/>
      <c r="B41" s="157"/>
      <c r="C41" s="158"/>
      <c r="D41" s="159"/>
      <c r="E41" s="158"/>
      <c r="G41" s="158"/>
      <c r="I41" s="160"/>
      <c r="J41" s="158">
        <v>8</v>
      </c>
      <c r="K41" s="163"/>
      <c r="L41" s="99" t="s">
        <v>104</v>
      </c>
      <c r="M41" s="164"/>
      <c r="N41" s="165">
        <f>[1]Calculo!$F$98</f>
        <v>6841</v>
      </c>
      <c r="O41" s="166"/>
    </row>
    <row r="42" spans="1:15" x14ac:dyDescent="0.25">
      <c r="A42" s="156"/>
      <c r="B42" s="157"/>
      <c r="C42" s="158"/>
      <c r="D42" s="159"/>
      <c r="E42" s="158"/>
      <c r="G42" s="158"/>
      <c r="H42" s="152">
        <v>2</v>
      </c>
      <c r="I42" s="167">
        <v>2</v>
      </c>
      <c r="J42" s="168"/>
      <c r="K42" s="151"/>
      <c r="L42" s="152" t="s">
        <v>105</v>
      </c>
      <c r="M42" s="153"/>
      <c r="N42" s="161">
        <f>+N43</f>
        <v>2993868</v>
      </c>
      <c r="O42" s="162"/>
    </row>
    <row r="43" spans="1:15" x14ac:dyDescent="0.25">
      <c r="A43" s="156"/>
      <c r="B43" s="157"/>
      <c r="C43" s="158"/>
      <c r="D43" s="159"/>
      <c r="E43" s="158"/>
      <c r="G43" s="158"/>
      <c r="I43" s="160"/>
      <c r="J43" s="158">
        <v>1</v>
      </c>
      <c r="K43" s="163"/>
      <c r="L43" s="99" t="s">
        <v>106</v>
      </c>
      <c r="M43" s="164"/>
      <c r="N43" s="165">
        <f>[1]Calculo!$F$100</f>
        <v>2993868</v>
      </c>
      <c r="O43" s="166"/>
    </row>
    <row r="44" spans="1:15" x14ac:dyDescent="0.25">
      <c r="A44" s="156"/>
      <c r="B44" s="157"/>
      <c r="C44" s="158"/>
      <c r="D44" s="159"/>
      <c r="E44" s="158"/>
      <c r="G44" s="158"/>
      <c r="H44" s="152">
        <v>2</v>
      </c>
      <c r="I44" s="167">
        <v>3</v>
      </c>
      <c r="J44" s="168"/>
      <c r="K44" s="151"/>
      <c r="L44" s="152" t="s">
        <v>107</v>
      </c>
      <c r="M44" s="153"/>
      <c r="N44" s="161">
        <f>+N45</f>
        <v>243576</v>
      </c>
      <c r="O44" s="162"/>
    </row>
    <row r="45" spans="1:15" x14ac:dyDescent="0.25">
      <c r="A45" s="156"/>
      <c r="B45" s="157"/>
      <c r="C45" s="158"/>
      <c r="D45" s="159"/>
      <c r="E45" s="158"/>
      <c r="G45" s="158"/>
      <c r="I45" s="160"/>
      <c r="J45" s="158">
        <v>1</v>
      </c>
      <c r="K45" s="163"/>
      <c r="L45" s="99" t="s">
        <v>108</v>
      </c>
      <c r="M45" s="164"/>
      <c r="N45" s="165">
        <f>[1]Calculo!$F$106</f>
        <v>243576</v>
      </c>
      <c r="O45" s="166"/>
    </row>
    <row r="46" spans="1:15" x14ac:dyDescent="0.25">
      <c r="A46" s="156"/>
      <c r="B46" s="157"/>
      <c r="C46" s="158"/>
      <c r="D46" s="159"/>
      <c r="E46" s="158"/>
      <c r="G46" s="158"/>
      <c r="H46" s="152">
        <v>2</v>
      </c>
      <c r="I46" s="167">
        <v>4</v>
      </c>
      <c r="J46" s="168"/>
      <c r="K46" s="151"/>
      <c r="L46" s="152" t="s">
        <v>109</v>
      </c>
      <c r="M46" s="153"/>
      <c r="N46" s="161">
        <f>+N47</f>
        <v>16873</v>
      </c>
      <c r="O46" s="162"/>
    </row>
    <row r="47" spans="1:15" x14ac:dyDescent="0.25">
      <c r="A47" s="156"/>
      <c r="B47" s="157"/>
      <c r="C47" s="158"/>
      <c r="D47" s="159"/>
      <c r="E47" s="158"/>
      <c r="G47" s="158"/>
      <c r="I47" s="160"/>
      <c r="J47" s="158">
        <v>1</v>
      </c>
      <c r="K47" s="163"/>
      <c r="L47" s="99" t="s">
        <v>110</v>
      </c>
      <c r="M47" s="164"/>
      <c r="N47" s="165">
        <f>[1]Calculo!$F$110</f>
        <v>16873</v>
      </c>
      <c r="O47" s="166"/>
    </row>
    <row r="48" spans="1:15" hidden="1" x14ac:dyDescent="0.25">
      <c r="A48" s="156"/>
      <c r="B48" s="157"/>
      <c r="C48" s="158"/>
      <c r="D48" s="159"/>
      <c r="E48" s="158"/>
      <c r="G48" s="158"/>
      <c r="H48" s="152">
        <v>2</v>
      </c>
      <c r="I48" s="167">
        <v>5</v>
      </c>
      <c r="J48" s="168"/>
      <c r="K48" s="151"/>
      <c r="L48" s="152" t="s">
        <v>111</v>
      </c>
      <c r="M48" s="153"/>
      <c r="N48" s="161">
        <f>+N49+N50</f>
        <v>0</v>
      </c>
      <c r="O48" s="162"/>
    </row>
    <row r="49" spans="1:15" hidden="1" x14ac:dyDescent="0.25">
      <c r="A49" s="156"/>
      <c r="B49" s="157"/>
      <c r="C49" s="158"/>
      <c r="D49" s="159"/>
      <c r="E49" s="158"/>
      <c r="G49" s="158"/>
      <c r="I49" s="160"/>
      <c r="J49" s="158">
        <v>1</v>
      </c>
      <c r="K49" s="163"/>
      <c r="L49" s="99" t="s">
        <v>112</v>
      </c>
      <c r="M49" s="164"/>
      <c r="N49" s="165">
        <f>[1]Calculo!F115</f>
        <v>0</v>
      </c>
      <c r="O49" s="166"/>
    </row>
    <row r="50" spans="1:15" hidden="1" x14ac:dyDescent="0.25">
      <c r="A50" s="156"/>
      <c r="B50" s="157"/>
      <c r="C50" s="158"/>
      <c r="D50" s="159"/>
      <c r="E50" s="158"/>
      <c r="G50" s="158"/>
      <c r="I50" s="160"/>
      <c r="J50" s="158">
        <v>4</v>
      </c>
      <c r="K50" s="163"/>
      <c r="L50" s="99" t="s">
        <v>113</v>
      </c>
      <c r="M50" s="164"/>
      <c r="N50" s="165">
        <f>[1]Calculo!$F$121</f>
        <v>0</v>
      </c>
      <c r="O50" s="166"/>
    </row>
    <row r="51" spans="1:15" x14ac:dyDescent="0.25">
      <c r="A51" s="156"/>
      <c r="B51" s="157"/>
      <c r="C51" s="158"/>
      <c r="D51" s="159"/>
      <c r="E51" s="158"/>
      <c r="G51" s="158"/>
      <c r="H51" s="152">
        <v>2</v>
      </c>
      <c r="I51" s="167">
        <v>6</v>
      </c>
      <c r="J51" s="168"/>
      <c r="K51" s="151"/>
      <c r="L51" s="152" t="s">
        <v>114</v>
      </c>
      <c r="M51" s="153"/>
      <c r="N51" s="161">
        <f>+N52+N53</f>
        <v>1937752</v>
      </c>
      <c r="O51" s="162"/>
    </row>
    <row r="52" spans="1:15" x14ac:dyDescent="0.25">
      <c r="A52" s="156"/>
      <c r="B52" s="157"/>
      <c r="C52" s="158"/>
      <c r="D52" s="159"/>
      <c r="E52" s="158"/>
      <c r="G52" s="158"/>
      <c r="I52" s="160"/>
      <c r="J52" s="158">
        <v>2</v>
      </c>
      <c r="K52" s="163"/>
      <c r="L52" s="99" t="s">
        <v>115</v>
      </c>
      <c r="M52" s="164"/>
      <c r="N52" s="165">
        <f>[1]Calculo!$F$129</f>
        <v>102917</v>
      </c>
      <c r="O52" s="166"/>
    </row>
    <row r="53" spans="1:15" x14ac:dyDescent="0.25">
      <c r="A53" s="156"/>
      <c r="B53" s="157"/>
      <c r="C53" s="158"/>
      <c r="D53" s="159"/>
      <c r="E53" s="158"/>
      <c r="G53" s="158"/>
      <c r="I53" s="160"/>
      <c r="J53" s="158">
        <v>3</v>
      </c>
      <c r="K53" s="163"/>
      <c r="L53" s="99" t="s">
        <v>116</v>
      </c>
      <c r="M53" s="164"/>
      <c r="N53" s="165">
        <f>[1]Calculo!$F$135</f>
        <v>1834835</v>
      </c>
      <c r="O53" s="166"/>
    </row>
    <row r="54" spans="1:15" ht="29.25" x14ac:dyDescent="0.25">
      <c r="A54" s="156"/>
      <c r="B54" s="157"/>
      <c r="C54" s="158"/>
      <c r="D54" s="159"/>
      <c r="E54" s="158"/>
      <c r="G54" s="158"/>
      <c r="H54" s="152">
        <v>2</v>
      </c>
      <c r="I54" s="167">
        <v>7</v>
      </c>
      <c r="J54" s="168"/>
      <c r="K54" s="151"/>
      <c r="L54" s="169" t="s">
        <v>117</v>
      </c>
      <c r="M54" s="153"/>
      <c r="N54" s="170">
        <f>+N56+N58</f>
        <v>92824</v>
      </c>
      <c r="O54" s="162"/>
    </row>
    <row r="55" spans="1:15" x14ac:dyDescent="0.25">
      <c r="A55" s="156"/>
      <c r="B55" s="157"/>
      <c r="C55" s="158"/>
      <c r="D55" s="159"/>
      <c r="E55" s="158"/>
      <c r="G55" s="158"/>
      <c r="I55" s="167"/>
      <c r="J55" s="168"/>
      <c r="K55" s="151"/>
      <c r="L55" s="169" t="s">
        <v>118</v>
      </c>
      <c r="M55" s="153"/>
      <c r="N55" s="170"/>
      <c r="O55" s="162"/>
    </row>
    <row r="56" spans="1:15" x14ac:dyDescent="0.25">
      <c r="A56" s="156"/>
      <c r="B56" s="157"/>
      <c r="C56" s="158"/>
      <c r="D56" s="159"/>
      <c r="E56" s="158"/>
      <c r="G56" s="158"/>
      <c r="I56" s="160"/>
      <c r="J56" s="168">
        <v>1</v>
      </c>
      <c r="K56" s="163"/>
      <c r="L56" s="99" t="s">
        <v>119</v>
      </c>
      <c r="M56" s="164"/>
      <c r="N56" s="161">
        <f>+N57</f>
        <v>34128</v>
      </c>
      <c r="O56" s="166"/>
    </row>
    <row r="57" spans="1:15" x14ac:dyDescent="0.25">
      <c r="A57" s="156"/>
      <c r="B57" s="157"/>
      <c r="C57" s="158"/>
      <c r="D57" s="159"/>
      <c r="E57" s="158"/>
      <c r="G57" s="158"/>
      <c r="I57" s="160"/>
      <c r="J57" s="158"/>
      <c r="K57" s="163" t="s">
        <v>34</v>
      </c>
      <c r="L57" s="99" t="s">
        <v>120</v>
      </c>
      <c r="M57" s="164"/>
      <c r="N57" s="165">
        <f>[1]Calculo!$F$142</f>
        <v>34128</v>
      </c>
      <c r="O57" s="166"/>
    </row>
    <row r="58" spans="1:15" x14ac:dyDescent="0.25">
      <c r="A58" s="156"/>
      <c r="B58" s="157"/>
      <c r="C58" s="158"/>
      <c r="D58" s="159"/>
      <c r="E58" s="158"/>
      <c r="G58" s="158"/>
      <c r="I58" s="160"/>
      <c r="J58" s="168">
        <v>2</v>
      </c>
      <c r="K58" s="163"/>
      <c r="L58" s="99" t="s">
        <v>121</v>
      </c>
      <c r="M58" s="164"/>
      <c r="N58" s="161">
        <f>+N59+N60+N61</f>
        <v>58696</v>
      </c>
      <c r="O58" s="166"/>
    </row>
    <row r="59" spans="1:15" x14ac:dyDescent="0.25">
      <c r="A59" s="156"/>
      <c r="B59" s="157"/>
      <c r="C59" s="158"/>
      <c r="D59" s="159"/>
      <c r="E59" s="158"/>
      <c r="G59" s="158"/>
      <c r="I59" s="160"/>
      <c r="J59" s="158"/>
      <c r="K59" s="163" t="s">
        <v>28</v>
      </c>
      <c r="L59" s="99" t="s">
        <v>122</v>
      </c>
      <c r="M59" s="164"/>
      <c r="N59" s="171">
        <f>[1]Calculo!$F$148+[1]Calculo!$F$149</f>
        <v>34743</v>
      </c>
      <c r="O59" s="166"/>
    </row>
    <row r="60" spans="1:15" x14ac:dyDescent="0.25">
      <c r="A60" s="156"/>
      <c r="B60" s="157"/>
      <c r="C60" s="158"/>
      <c r="D60" s="159"/>
      <c r="E60" s="158"/>
      <c r="G60" s="158"/>
      <c r="I60" s="160"/>
      <c r="J60" s="158"/>
      <c r="K60" s="163" t="s">
        <v>123</v>
      </c>
      <c r="L60" s="99" t="s">
        <v>124</v>
      </c>
      <c r="M60" s="164"/>
      <c r="N60" s="171">
        <f>[1]Calculo!$F$150+[1]Calculo!$F$151+[1]Calculo!$F$152</f>
        <v>23813</v>
      </c>
      <c r="O60" s="166"/>
    </row>
    <row r="61" spans="1:15" x14ac:dyDescent="0.25">
      <c r="A61" s="156"/>
      <c r="B61" s="157"/>
      <c r="C61" s="158"/>
      <c r="D61" s="159"/>
      <c r="E61" s="158"/>
      <c r="G61" s="158"/>
      <c r="I61" s="160"/>
      <c r="J61" s="158">
        <v>3</v>
      </c>
      <c r="K61" s="163" t="s">
        <v>28</v>
      </c>
      <c r="L61" s="99" t="s">
        <v>118</v>
      </c>
      <c r="M61" s="164"/>
      <c r="N61" s="171">
        <f>[1]Calculo!$F$157</f>
        <v>140</v>
      </c>
      <c r="O61" s="166"/>
    </row>
    <row r="62" spans="1:15" x14ac:dyDescent="0.25">
      <c r="A62" s="156"/>
      <c r="B62" s="157"/>
      <c r="C62" s="158"/>
      <c r="D62" s="159"/>
      <c r="E62" s="158"/>
      <c r="G62" s="158"/>
      <c r="H62" s="152">
        <v>2</v>
      </c>
      <c r="I62" s="167">
        <v>8</v>
      </c>
      <c r="J62" s="168"/>
      <c r="K62" s="151"/>
      <c r="L62" s="152" t="s">
        <v>125</v>
      </c>
      <c r="M62" s="153"/>
      <c r="N62" s="172">
        <f>+N63+N64+N71+N69</f>
        <v>5370604</v>
      </c>
      <c r="O62" s="162"/>
    </row>
    <row r="63" spans="1:15" x14ac:dyDescent="0.25">
      <c r="A63" s="156"/>
      <c r="B63" s="157"/>
      <c r="C63" s="158"/>
      <c r="D63" s="159"/>
      <c r="E63" s="158"/>
      <c r="G63" s="158"/>
      <c r="I63" s="160"/>
      <c r="J63" s="158">
        <v>4</v>
      </c>
      <c r="K63" s="163"/>
      <c r="L63" s="99" t="s">
        <v>126</v>
      </c>
      <c r="M63" s="164"/>
      <c r="N63" s="171">
        <f>[1]Calculo!F163</f>
        <v>3566</v>
      </c>
      <c r="O63" s="166"/>
    </row>
    <row r="64" spans="1:15" x14ac:dyDescent="0.25">
      <c r="A64" s="156"/>
      <c r="B64" s="157"/>
      <c r="C64" s="158"/>
      <c r="D64" s="159"/>
      <c r="E64" s="158"/>
      <c r="G64" s="158"/>
      <c r="I64" s="160"/>
      <c r="J64" s="168">
        <v>7</v>
      </c>
      <c r="K64" s="163"/>
      <c r="L64" s="99" t="s">
        <v>127</v>
      </c>
      <c r="M64" s="164"/>
      <c r="N64" s="172">
        <f>N65+N66+N67+N68</f>
        <v>3448014</v>
      </c>
      <c r="O64" s="166"/>
    </row>
    <row r="65" spans="1:15" hidden="1" x14ac:dyDescent="0.25">
      <c r="A65" s="156"/>
      <c r="B65" s="157"/>
      <c r="C65" s="158"/>
      <c r="D65" s="159"/>
      <c r="E65" s="158"/>
      <c r="G65" s="158"/>
      <c r="I65" s="160"/>
      <c r="J65" s="168"/>
      <c r="K65" s="163" t="s">
        <v>31</v>
      </c>
      <c r="L65" s="99" t="s">
        <v>128</v>
      </c>
      <c r="M65" s="164"/>
      <c r="N65" s="171">
        <f>[1]Calculo!E168</f>
        <v>0</v>
      </c>
      <c r="O65" s="166"/>
    </row>
    <row r="66" spans="1:15" hidden="1" x14ac:dyDescent="0.25">
      <c r="A66" s="156"/>
      <c r="B66" s="157"/>
      <c r="C66" s="158"/>
      <c r="D66" s="159"/>
      <c r="E66" s="158"/>
      <c r="G66" s="158"/>
      <c r="I66" s="160"/>
      <c r="J66" s="158"/>
      <c r="K66" s="163" t="s">
        <v>129</v>
      </c>
      <c r="L66" s="99" t="s">
        <v>130</v>
      </c>
      <c r="M66" s="164"/>
      <c r="N66" s="171">
        <f>[1]Calculo!F170</f>
        <v>0</v>
      </c>
      <c r="O66" s="166"/>
    </row>
    <row r="67" spans="1:15" hidden="1" x14ac:dyDescent="0.25">
      <c r="A67" s="156"/>
      <c r="B67" s="157"/>
      <c r="C67" s="158"/>
      <c r="D67" s="159"/>
      <c r="E67" s="158"/>
      <c r="G67" s="158"/>
      <c r="I67" s="160"/>
      <c r="J67" s="158"/>
      <c r="K67" s="163" t="s">
        <v>131</v>
      </c>
      <c r="L67" s="99" t="s">
        <v>132</v>
      </c>
      <c r="M67" s="164"/>
      <c r="N67" s="171">
        <f>[1]Calculo!F169</f>
        <v>0</v>
      </c>
      <c r="O67" s="166"/>
    </row>
    <row r="68" spans="1:15" x14ac:dyDescent="0.25">
      <c r="A68" s="156"/>
      <c r="B68" s="157"/>
      <c r="C68" s="158"/>
      <c r="D68" s="159"/>
      <c r="E68" s="158"/>
      <c r="G68" s="158"/>
      <c r="I68" s="160"/>
      <c r="J68" s="158"/>
      <c r="K68" s="163" t="s">
        <v>123</v>
      </c>
      <c r="L68" s="99" t="s">
        <v>133</v>
      </c>
      <c r="M68" s="164"/>
      <c r="N68" s="171">
        <f>ROUND([1]Calculo!$F$171,0)</f>
        <v>3448014</v>
      </c>
      <c r="O68" s="166"/>
    </row>
    <row r="69" spans="1:15" x14ac:dyDescent="0.25">
      <c r="A69" s="156"/>
      <c r="B69" s="157"/>
      <c r="C69" s="158"/>
      <c r="D69" s="159"/>
      <c r="E69" s="158"/>
      <c r="G69" s="158"/>
      <c r="I69" s="160"/>
      <c r="J69" s="168">
        <v>8</v>
      </c>
      <c r="K69" s="163"/>
      <c r="L69" s="99" t="s">
        <v>134</v>
      </c>
      <c r="M69" s="164"/>
      <c r="N69" s="172">
        <f>+N70</f>
        <v>40700</v>
      </c>
      <c r="O69" s="166"/>
    </row>
    <row r="70" spans="1:15" x14ac:dyDescent="0.25">
      <c r="A70" s="156"/>
      <c r="B70" s="157"/>
      <c r="C70" s="158"/>
      <c r="D70" s="159"/>
      <c r="E70" s="158"/>
      <c r="G70" s="158"/>
      <c r="I70" s="160"/>
      <c r="J70" s="158"/>
      <c r="K70" s="163" t="s">
        <v>28</v>
      </c>
      <c r="L70" s="99" t="s">
        <v>135</v>
      </c>
      <c r="M70" s="164"/>
      <c r="N70" s="171">
        <f>[1]Calculo!$F$174</f>
        <v>40700</v>
      </c>
      <c r="O70" s="166"/>
    </row>
    <row r="71" spans="1:15" x14ac:dyDescent="0.25">
      <c r="A71" s="156"/>
      <c r="B71" s="157"/>
      <c r="C71" s="158"/>
      <c r="D71" s="159"/>
      <c r="E71" s="158"/>
      <c r="G71" s="158"/>
      <c r="I71" s="160"/>
      <c r="J71" s="168">
        <v>9</v>
      </c>
      <c r="K71" s="163"/>
      <c r="L71" s="99" t="s">
        <v>136</v>
      </c>
      <c r="M71" s="164"/>
      <c r="N71" s="172">
        <f>+N72</f>
        <v>1878324</v>
      </c>
      <c r="O71" s="166"/>
    </row>
    <row r="72" spans="1:15" ht="15.75" thickBot="1" x14ac:dyDescent="0.3">
      <c r="A72" s="173"/>
      <c r="B72" s="174"/>
      <c r="C72" s="175"/>
      <c r="D72" s="176"/>
      <c r="E72" s="175"/>
      <c r="F72" s="177"/>
      <c r="G72" s="175"/>
      <c r="H72" s="177"/>
      <c r="I72" s="178"/>
      <c r="J72" s="175"/>
      <c r="K72" s="179" t="s">
        <v>131</v>
      </c>
      <c r="L72" s="177" t="s">
        <v>137</v>
      </c>
      <c r="M72" s="180"/>
      <c r="N72" s="181">
        <f>[1]Calculo!$F$177+[1]Calculo!F230</f>
        <v>1878324</v>
      </c>
      <c r="O72" s="182"/>
    </row>
    <row r="73" spans="1:15" x14ac:dyDescent="0.25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</row>
    <row r="74" spans="1:15" x14ac:dyDescent="0.25">
      <c r="A74" s="184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</row>
    <row r="75" spans="1:15" x14ac:dyDescent="0.25">
      <c r="A75" s="184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</row>
    <row r="76" spans="1:15" x14ac:dyDescent="0.25">
      <c r="A76" s="184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</row>
    <row r="77" spans="1:15" x14ac:dyDescent="0.25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</row>
    <row r="78" spans="1:15" x14ac:dyDescent="0.25">
      <c r="A78" s="184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</row>
    <row r="79" spans="1:15" x14ac:dyDescent="0.25">
      <c r="A79" s="184"/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</row>
    <row r="80" spans="1:15" x14ac:dyDescent="0.25">
      <c r="A80" s="184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</row>
    <row r="81" spans="1:15" x14ac:dyDescent="0.25">
      <c r="A81" s="184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</row>
    <row r="82" spans="1:15" x14ac:dyDescent="0.25">
      <c r="A82" s="184"/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</row>
    <row r="83" spans="1:15" ht="15.75" thickBot="1" x14ac:dyDescent="0.3">
      <c r="A83" s="184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</row>
    <row r="84" spans="1:15" x14ac:dyDescent="0.25">
      <c r="A84" s="100">
        <v>3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2"/>
    </row>
    <row r="85" spans="1:15" x14ac:dyDescent="0.25">
      <c r="A85" s="103" t="s">
        <v>54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5"/>
    </row>
    <row r="86" spans="1:15" ht="18.75" x14ac:dyDescent="0.4">
      <c r="A86" s="106"/>
      <c r="M86" s="107" t="s">
        <v>138</v>
      </c>
      <c r="O86" s="108"/>
    </row>
    <row r="87" spans="1:15" x14ac:dyDescent="0.25">
      <c r="A87" s="106"/>
      <c r="O87" s="185"/>
    </row>
    <row r="88" spans="1:15" x14ac:dyDescent="0.25">
      <c r="A88" s="109" t="s">
        <v>56</v>
      </c>
      <c r="M88" s="110" t="s">
        <v>3</v>
      </c>
      <c r="O88" s="108"/>
    </row>
    <row r="89" spans="1:15" x14ac:dyDescent="0.25">
      <c r="A89" s="109" t="s">
        <v>57</v>
      </c>
      <c r="M89" s="110" t="s">
        <v>5</v>
      </c>
      <c r="O89" s="108"/>
    </row>
    <row r="90" spans="1:15" x14ac:dyDescent="0.25">
      <c r="A90" s="109" t="str">
        <f>+A8</f>
        <v>MES: FEBRERO</v>
      </c>
      <c r="M90" s="110" t="s">
        <v>7</v>
      </c>
      <c r="O90" s="108"/>
    </row>
    <row r="91" spans="1:15" ht="15.75" thickBot="1" x14ac:dyDescent="0.3">
      <c r="A91" s="111" t="str">
        <f>+A9</f>
        <v>AÑO : 2026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 t="s">
        <v>9</v>
      </c>
      <c r="N91" s="112"/>
      <c r="O91" s="113"/>
    </row>
    <row r="92" spans="1:15" ht="15.75" thickBot="1" x14ac:dyDescent="0.3">
      <c r="A92" s="186"/>
      <c r="O92" s="186"/>
    </row>
    <row r="93" spans="1:15" ht="15.75" thickBot="1" x14ac:dyDescent="0.3">
      <c r="A93" s="187" t="s">
        <v>58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7"/>
      <c r="L93" s="117"/>
      <c r="M93" s="188" t="s">
        <v>59</v>
      </c>
      <c r="N93" s="189"/>
      <c r="O93" s="190"/>
    </row>
    <row r="94" spans="1:15" x14ac:dyDescent="0.25">
      <c r="A94" s="121" t="s">
        <v>15</v>
      </c>
      <c r="B94" s="122"/>
      <c r="C94" s="122"/>
      <c r="D94" s="122"/>
      <c r="E94" s="122"/>
      <c r="F94" s="122"/>
      <c r="G94" s="123"/>
      <c r="H94" s="191" t="s">
        <v>60</v>
      </c>
      <c r="I94" s="192"/>
      <c r="J94" s="192"/>
      <c r="K94" s="192"/>
      <c r="L94" s="193"/>
      <c r="M94" s="194" t="s">
        <v>61</v>
      </c>
      <c r="N94" s="195" t="s">
        <v>62</v>
      </c>
      <c r="O94" s="196" t="s">
        <v>63</v>
      </c>
    </row>
    <row r="95" spans="1:15" x14ac:dyDescent="0.25">
      <c r="A95" s="197"/>
      <c r="B95" s="129" t="s">
        <v>64</v>
      </c>
      <c r="C95" s="198"/>
      <c r="D95" s="129"/>
      <c r="E95" s="198"/>
      <c r="F95" s="129"/>
      <c r="G95" s="198"/>
      <c r="H95" s="129"/>
      <c r="I95" s="129"/>
      <c r="J95" s="129"/>
      <c r="K95" s="129"/>
      <c r="L95" s="199"/>
      <c r="M95" s="134"/>
      <c r="N95" s="135"/>
      <c r="O95" s="136"/>
    </row>
    <row r="96" spans="1:15" ht="15.75" thickBot="1" x14ac:dyDescent="0.3">
      <c r="A96" s="200" t="s">
        <v>65</v>
      </c>
      <c r="B96" s="201" t="s">
        <v>65</v>
      </c>
      <c r="C96" s="202" t="s">
        <v>66</v>
      </c>
      <c r="D96" s="201" t="s">
        <v>67</v>
      </c>
      <c r="E96" s="202" t="s">
        <v>68</v>
      </c>
      <c r="F96" s="201" t="s">
        <v>69</v>
      </c>
      <c r="G96" s="202" t="s">
        <v>139</v>
      </c>
      <c r="H96" s="201" t="s">
        <v>71</v>
      </c>
      <c r="I96" s="201" t="s">
        <v>72</v>
      </c>
      <c r="J96" s="201" t="s">
        <v>73</v>
      </c>
      <c r="K96" s="201" t="s">
        <v>74</v>
      </c>
      <c r="L96" s="203"/>
      <c r="M96" s="204" t="s">
        <v>22</v>
      </c>
      <c r="N96" s="205" t="s">
        <v>23</v>
      </c>
      <c r="O96" s="206" t="s">
        <v>24</v>
      </c>
    </row>
    <row r="97" spans="1:15" x14ac:dyDescent="0.25">
      <c r="A97" s="144" t="s">
        <v>28</v>
      </c>
      <c r="B97" s="145" t="s">
        <v>76</v>
      </c>
      <c r="C97" s="146"/>
      <c r="D97" s="147" t="s">
        <v>28</v>
      </c>
      <c r="E97" s="146"/>
      <c r="F97" s="149" t="s">
        <v>77</v>
      </c>
      <c r="G97" s="146">
        <v>9998</v>
      </c>
      <c r="H97" s="149">
        <v>3</v>
      </c>
      <c r="I97" s="146"/>
      <c r="J97" s="207"/>
      <c r="K97" s="207"/>
      <c r="L97" s="146" t="s">
        <v>140</v>
      </c>
      <c r="M97" s="154"/>
      <c r="N97" s="208">
        <f>+N98+N100+N104+N107+N102</f>
        <v>799187</v>
      </c>
      <c r="O97" s="155"/>
    </row>
    <row r="98" spans="1:15" hidden="1" x14ac:dyDescent="0.25">
      <c r="A98" s="156"/>
      <c r="B98" s="157"/>
      <c r="C98" s="158"/>
      <c r="D98" s="159"/>
      <c r="E98" s="158"/>
      <c r="G98" s="158"/>
      <c r="I98" s="168">
        <v>32</v>
      </c>
      <c r="J98" s="209"/>
      <c r="K98" s="209"/>
      <c r="L98" s="168" t="s">
        <v>141</v>
      </c>
      <c r="M98" s="171"/>
      <c r="N98" s="153">
        <f>+N99</f>
        <v>0</v>
      </c>
      <c r="O98" s="166"/>
    </row>
    <row r="99" spans="1:15" hidden="1" x14ac:dyDescent="0.25">
      <c r="A99" s="156"/>
      <c r="B99" s="157"/>
      <c r="C99" s="158"/>
      <c r="D99" s="159"/>
      <c r="E99" s="158"/>
      <c r="G99" s="158"/>
      <c r="I99" s="158"/>
      <c r="J99" s="209">
        <v>323</v>
      </c>
      <c r="K99" s="209"/>
      <c r="L99" s="158" t="s">
        <v>142</v>
      </c>
      <c r="M99" s="171"/>
      <c r="N99" s="164">
        <f>[1]Calculo!F191</f>
        <v>0</v>
      </c>
      <c r="O99" s="166"/>
    </row>
    <row r="100" spans="1:15" x14ac:dyDescent="0.25">
      <c r="A100" s="156"/>
      <c r="B100" s="157"/>
      <c r="C100" s="158"/>
      <c r="D100" s="159"/>
      <c r="E100" s="158"/>
      <c r="G100" s="158"/>
      <c r="I100" s="168">
        <v>3</v>
      </c>
      <c r="J100" s="210"/>
      <c r="K100" s="210"/>
      <c r="L100" s="168" t="s">
        <v>143</v>
      </c>
      <c r="M100" s="172"/>
      <c r="N100" s="153">
        <f>+N101</f>
        <v>142549</v>
      </c>
      <c r="O100" s="162"/>
    </row>
    <row r="101" spans="1:15" x14ac:dyDescent="0.25">
      <c r="A101" s="156"/>
      <c r="B101" s="157"/>
      <c r="C101" s="158"/>
      <c r="D101" s="159"/>
      <c r="E101" s="158"/>
      <c r="G101" s="158"/>
      <c r="I101" s="158"/>
      <c r="J101" s="209">
        <v>1</v>
      </c>
      <c r="K101" s="209"/>
      <c r="L101" s="158" t="s">
        <v>144</v>
      </c>
      <c r="M101" s="171"/>
      <c r="N101" s="164">
        <f>[1]Calculo!$F$195</f>
        <v>142549</v>
      </c>
      <c r="O101" s="166"/>
    </row>
    <row r="102" spans="1:15" x14ac:dyDescent="0.25">
      <c r="A102" s="156"/>
      <c r="B102" s="157"/>
      <c r="C102" s="158"/>
      <c r="D102" s="159"/>
      <c r="E102" s="158"/>
      <c r="G102" s="158"/>
      <c r="H102" s="152">
        <v>3</v>
      </c>
      <c r="I102" s="168">
        <v>5</v>
      </c>
      <c r="J102" s="209"/>
      <c r="K102" s="209"/>
      <c r="L102" s="168" t="s">
        <v>145</v>
      </c>
      <c r="M102" s="171"/>
      <c r="N102" s="153">
        <f>+N103</f>
        <v>35</v>
      </c>
      <c r="O102" s="166"/>
    </row>
    <row r="103" spans="1:15" x14ac:dyDescent="0.25">
      <c r="A103" s="156"/>
      <c r="B103" s="157"/>
      <c r="C103" s="158"/>
      <c r="D103" s="159"/>
      <c r="E103" s="158"/>
      <c r="G103" s="158"/>
      <c r="I103" s="158"/>
      <c r="J103" s="209">
        <v>3</v>
      </c>
      <c r="K103" s="209"/>
      <c r="L103" s="158" t="s">
        <v>146</v>
      </c>
      <c r="M103" s="171"/>
      <c r="N103" s="164">
        <f>[1]Calculo!$F$200</f>
        <v>35</v>
      </c>
      <c r="O103" s="166"/>
    </row>
    <row r="104" spans="1:15" x14ac:dyDescent="0.25">
      <c r="A104" s="156"/>
      <c r="B104" s="157"/>
      <c r="C104" s="158"/>
      <c r="D104" s="159"/>
      <c r="E104" s="158"/>
      <c r="G104" s="158"/>
      <c r="H104" s="152">
        <v>3</v>
      </c>
      <c r="I104" s="168">
        <v>7</v>
      </c>
      <c r="J104" s="210"/>
      <c r="K104" s="210"/>
      <c r="L104" s="168" t="s">
        <v>147</v>
      </c>
      <c r="M104" s="172"/>
      <c r="N104" s="153">
        <f>N105</f>
        <v>451813</v>
      </c>
      <c r="O104" s="162"/>
    </row>
    <row r="105" spans="1:15" x14ac:dyDescent="0.25">
      <c r="A105" s="156"/>
      <c r="B105" s="157"/>
      <c r="C105" s="158"/>
      <c r="D105" s="159"/>
      <c r="E105" s="158"/>
      <c r="G105" s="158"/>
      <c r="H105" s="152"/>
      <c r="I105" s="158"/>
      <c r="J105" s="209">
        <v>1</v>
      </c>
      <c r="K105" s="209"/>
      <c r="L105" s="158" t="s">
        <v>148</v>
      </c>
      <c r="M105" s="171"/>
      <c r="N105" s="153">
        <f>N106</f>
        <v>451813</v>
      </c>
      <c r="O105" s="166"/>
    </row>
    <row r="106" spans="1:15" x14ac:dyDescent="0.25">
      <c r="A106" s="156"/>
      <c r="B106" s="157"/>
      <c r="C106" s="158"/>
      <c r="D106" s="159"/>
      <c r="E106" s="158"/>
      <c r="G106" s="158"/>
      <c r="H106" s="152">
        <v>3</v>
      </c>
      <c r="I106" s="158">
        <v>7</v>
      </c>
      <c r="J106" s="209">
        <v>1</v>
      </c>
      <c r="K106" s="209">
        <v>1</v>
      </c>
      <c r="L106" s="158" t="s">
        <v>149</v>
      </c>
      <c r="M106" s="171"/>
      <c r="N106" s="164">
        <f>[1]Calculo!$F$204</f>
        <v>451813</v>
      </c>
      <c r="O106" s="166"/>
    </row>
    <row r="107" spans="1:15" x14ac:dyDescent="0.25">
      <c r="A107" s="156"/>
      <c r="B107" s="157"/>
      <c r="C107" s="158"/>
      <c r="D107" s="159"/>
      <c r="E107" s="158"/>
      <c r="G107" s="158"/>
      <c r="H107" s="152">
        <v>3</v>
      </c>
      <c r="I107" s="168">
        <v>9</v>
      </c>
      <c r="J107" s="209"/>
      <c r="K107" s="209"/>
      <c r="L107" s="168" t="s">
        <v>150</v>
      </c>
      <c r="M107" s="171"/>
      <c r="N107" s="153">
        <f>+N108+N109</f>
        <v>204790</v>
      </c>
      <c r="O107" s="166"/>
    </row>
    <row r="108" spans="1:15" x14ac:dyDescent="0.25">
      <c r="A108" s="156"/>
      <c r="B108" s="157"/>
      <c r="C108" s="158"/>
      <c r="D108" s="159"/>
      <c r="E108" s="158"/>
      <c r="G108" s="158"/>
      <c r="I108" s="158"/>
      <c r="J108" s="209">
        <v>1</v>
      </c>
      <c r="K108" s="209"/>
      <c r="L108" s="158" t="s">
        <v>151</v>
      </c>
      <c r="M108" s="171"/>
      <c r="N108" s="164">
        <f>[1]Calculo!$F$211</f>
        <v>23274</v>
      </c>
      <c r="O108" s="166"/>
    </row>
    <row r="109" spans="1:15" x14ac:dyDescent="0.25">
      <c r="A109" s="156"/>
      <c r="B109" s="157"/>
      <c r="C109" s="158"/>
      <c r="D109" s="159"/>
      <c r="E109" s="158"/>
      <c r="G109" s="158"/>
      <c r="I109" s="158"/>
      <c r="J109" s="209">
        <v>9</v>
      </c>
      <c r="K109" s="209"/>
      <c r="L109" s="158" t="s">
        <v>152</v>
      </c>
      <c r="M109" s="171"/>
      <c r="N109" s="164">
        <f>[1]Calculo!$F$216</f>
        <v>181516</v>
      </c>
      <c r="O109" s="166"/>
    </row>
    <row r="110" spans="1:15" x14ac:dyDescent="0.25">
      <c r="A110" s="156"/>
      <c r="B110" s="157"/>
      <c r="C110" s="158"/>
      <c r="D110" s="159"/>
      <c r="E110" s="158"/>
      <c r="G110" s="158"/>
      <c r="H110" s="152">
        <v>4</v>
      </c>
      <c r="I110" s="168"/>
      <c r="J110" s="210"/>
      <c r="K110" s="210"/>
      <c r="L110" s="168"/>
      <c r="M110" s="172"/>
      <c r="N110" s="153"/>
      <c r="O110" s="166"/>
    </row>
    <row r="111" spans="1:15" x14ac:dyDescent="0.25">
      <c r="A111" s="156"/>
      <c r="B111" s="157"/>
      <c r="C111" s="158"/>
      <c r="D111" s="159"/>
      <c r="E111" s="158"/>
      <c r="G111" s="158"/>
      <c r="H111" s="152"/>
      <c r="I111" s="168">
        <v>42</v>
      </c>
      <c r="J111" s="210"/>
      <c r="K111" s="210"/>
      <c r="L111" s="168"/>
      <c r="M111" s="172"/>
      <c r="N111" s="153"/>
      <c r="O111" s="166"/>
    </row>
    <row r="112" spans="1:15" x14ac:dyDescent="0.25">
      <c r="A112" s="156"/>
      <c r="B112" s="157"/>
      <c r="C112" s="158"/>
      <c r="D112" s="159"/>
      <c r="E112" s="158"/>
      <c r="G112" s="158"/>
      <c r="I112" s="158"/>
      <c r="J112" s="209">
        <v>424</v>
      </c>
      <c r="K112" s="209"/>
      <c r="L112" s="158"/>
      <c r="M112" s="171"/>
      <c r="N112" s="164"/>
      <c r="O112" s="166"/>
    </row>
    <row r="113" spans="1:15" x14ac:dyDescent="0.25">
      <c r="A113" s="156"/>
      <c r="B113" s="157"/>
      <c r="C113" s="158"/>
      <c r="D113" s="159"/>
      <c r="E113" s="158"/>
      <c r="G113" s="158"/>
      <c r="I113" s="158"/>
      <c r="J113" s="209"/>
      <c r="K113" s="209"/>
      <c r="L113" s="158"/>
      <c r="M113" s="171"/>
      <c r="N113" s="164"/>
      <c r="O113" s="166"/>
    </row>
    <row r="114" spans="1:15" x14ac:dyDescent="0.25">
      <c r="A114" s="156"/>
      <c r="B114" s="157"/>
      <c r="C114" s="158"/>
      <c r="D114" s="159"/>
      <c r="E114" s="158"/>
      <c r="G114" s="158"/>
      <c r="I114" s="158"/>
      <c r="J114" s="209"/>
      <c r="K114" s="209"/>
      <c r="L114" s="158"/>
      <c r="M114" s="171"/>
      <c r="N114" s="164"/>
      <c r="O114" s="166"/>
    </row>
    <row r="115" spans="1:15" x14ac:dyDescent="0.25">
      <c r="A115" s="156"/>
      <c r="B115" s="157"/>
      <c r="C115" s="158"/>
      <c r="D115" s="159"/>
      <c r="E115" s="158"/>
      <c r="G115" s="158"/>
      <c r="I115" s="158"/>
      <c r="J115" s="209"/>
      <c r="K115" s="209"/>
      <c r="L115" s="158"/>
      <c r="M115" s="171"/>
      <c r="N115" s="164"/>
      <c r="O115" s="166"/>
    </row>
    <row r="116" spans="1:15" x14ac:dyDescent="0.25">
      <c r="A116" s="156"/>
      <c r="B116" s="157"/>
      <c r="C116" s="158"/>
      <c r="D116" s="159"/>
      <c r="E116" s="158"/>
      <c r="F116" s="158"/>
      <c r="G116" s="209"/>
      <c r="I116" s="158"/>
      <c r="J116" s="209"/>
      <c r="K116" s="209"/>
      <c r="L116" s="158"/>
      <c r="M116" s="171"/>
      <c r="N116" s="164"/>
      <c r="O116" s="166"/>
    </row>
    <row r="117" spans="1:15" x14ac:dyDescent="0.25">
      <c r="A117" s="156"/>
      <c r="B117" s="157"/>
      <c r="C117" s="158"/>
      <c r="D117" s="159"/>
      <c r="E117" s="158"/>
      <c r="F117" s="158"/>
      <c r="G117" s="209"/>
      <c r="I117" s="158"/>
      <c r="J117" s="209"/>
      <c r="K117" s="209"/>
      <c r="L117" s="158"/>
      <c r="M117" s="171"/>
      <c r="N117" s="164"/>
      <c r="O117" s="166"/>
    </row>
    <row r="118" spans="1:15" x14ac:dyDescent="0.25">
      <c r="A118" s="156"/>
      <c r="B118" s="157"/>
      <c r="C118" s="158"/>
      <c r="D118" s="159"/>
      <c r="E118" s="158"/>
      <c r="F118" s="158"/>
      <c r="G118" s="209"/>
      <c r="I118" s="158"/>
      <c r="J118" s="209"/>
      <c r="K118" s="209"/>
      <c r="L118" s="158"/>
      <c r="M118" s="171"/>
      <c r="N118" s="164"/>
      <c r="O118" s="166"/>
    </row>
    <row r="119" spans="1:15" x14ac:dyDescent="0.25">
      <c r="A119" s="156"/>
      <c r="B119" s="157"/>
      <c r="C119" s="158"/>
      <c r="D119" s="159"/>
      <c r="E119" s="158"/>
      <c r="F119" s="158"/>
      <c r="G119" s="209"/>
      <c r="I119" s="158"/>
      <c r="J119" s="158"/>
      <c r="K119" s="158"/>
      <c r="L119" s="158"/>
      <c r="M119" s="171"/>
      <c r="N119" s="164"/>
      <c r="O119" s="166"/>
    </row>
    <row r="120" spans="1:15" x14ac:dyDescent="0.25">
      <c r="A120" s="156"/>
      <c r="B120" s="157"/>
      <c r="C120" s="158"/>
      <c r="D120" s="159"/>
      <c r="E120" s="158"/>
      <c r="F120" s="158"/>
      <c r="H120" s="160"/>
      <c r="I120" s="160"/>
      <c r="J120" s="158"/>
      <c r="K120" s="158"/>
      <c r="L120" s="158"/>
      <c r="M120" s="171"/>
      <c r="N120" s="164"/>
      <c r="O120" s="166"/>
    </row>
    <row r="121" spans="1:15" ht="15.75" thickBot="1" x14ac:dyDescent="0.3">
      <c r="A121" s="173"/>
      <c r="B121" s="174"/>
      <c r="C121" s="175"/>
      <c r="D121" s="176"/>
      <c r="E121" s="175"/>
      <c r="F121" s="175"/>
      <c r="G121" s="177"/>
      <c r="H121" s="178"/>
      <c r="I121" s="178"/>
      <c r="J121" s="175"/>
      <c r="K121" s="175"/>
      <c r="L121" s="175"/>
      <c r="M121" s="181"/>
      <c r="N121" s="180"/>
      <c r="O121" s="182"/>
    </row>
    <row r="122" spans="1:15" ht="15.75" thickBot="1" x14ac:dyDescent="0.3">
      <c r="A122" s="211"/>
      <c r="B122" s="212"/>
      <c r="C122" s="213"/>
      <c r="D122" s="214"/>
      <c r="E122" s="213"/>
      <c r="F122" s="213"/>
      <c r="G122" s="215" t="s">
        <v>153</v>
      </c>
      <c r="H122" s="215"/>
      <c r="I122" s="215"/>
      <c r="J122" s="216"/>
      <c r="K122" s="217"/>
      <c r="L122" s="217"/>
      <c r="M122" s="218"/>
      <c r="N122" s="219">
        <f>+N15+N35+N97+N110</f>
        <v>28278187</v>
      </c>
      <c r="O122" s="220">
        <f>+O15+O35+O97</f>
        <v>0</v>
      </c>
    </row>
    <row r="123" spans="1:15" ht="15.75" thickTop="1" x14ac:dyDescent="0.25">
      <c r="M123" s="221"/>
      <c r="N123" s="222"/>
      <c r="O123" s="222"/>
    </row>
    <row r="124" spans="1:15" x14ac:dyDescent="0.25">
      <c r="M124" s="221"/>
      <c r="N124" s="222"/>
      <c r="O124" s="222"/>
    </row>
    <row r="125" spans="1:15" x14ac:dyDescent="0.25">
      <c r="M125" s="221"/>
      <c r="N125" s="222"/>
      <c r="O125" s="222"/>
    </row>
    <row r="126" spans="1:15" x14ac:dyDescent="0.25">
      <c r="M126" s="221"/>
      <c r="N126" s="222"/>
      <c r="O126" s="222"/>
    </row>
    <row r="127" spans="1:15" x14ac:dyDescent="0.25">
      <c r="M127" s="221"/>
      <c r="N127" s="222"/>
      <c r="O127" s="222"/>
    </row>
    <row r="128" spans="1:15" x14ac:dyDescent="0.25">
      <c r="M128" s="221"/>
      <c r="N128" s="222"/>
      <c r="O128" s="222"/>
    </row>
    <row r="129" spans="1:15" x14ac:dyDescent="0.25">
      <c r="M129" s="221"/>
      <c r="N129" s="222"/>
      <c r="O129" s="222"/>
    </row>
    <row r="130" spans="1:15" x14ac:dyDescent="0.25">
      <c r="M130" s="221"/>
      <c r="N130" s="222"/>
      <c r="O130" s="222"/>
    </row>
    <row r="131" spans="1:15" x14ac:dyDescent="0.25">
      <c r="M131" s="221"/>
      <c r="N131" s="222"/>
      <c r="O131" s="222"/>
    </row>
    <row r="132" spans="1:15" x14ac:dyDescent="0.25">
      <c r="M132" s="221"/>
      <c r="N132" s="222"/>
      <c r="O132" s="222"/>
    </row>
    <row r="133" spans="1:15" x14ac:dyDescent="0.25">
      <c r="M133" s="221"/>
      <c r="N133" s="222"/>
      <c r="O133" s="222"/>
    </row>
    <row r="134" spans="1:15" x14ac:dyDescent="0.25">
      <c r="M134" s="221"/>
      <c r="N134" s="222"/>
      <c r="O134" s="222"/>
    </row>
    <row r="135" spans="1:15" x14ac:dyDescent="0.25">
      <c r="M135" s="221"/>
      <c r="N135" s="222"/>
      <c r="O135" s="222"/>
    </row>
    <row r="137" spans="1:15" x14ac:dyDescent="0.25">
      <c r="A137" s="223" t="str">
        <f>+[1]Hoja1!B65</f>
        <v>LIC.  MARICELA CHECO</v>
      </c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 t="str">
        <f>+[1]Hoja1!G65</f>
        <v xml:space="preserve">FERNANDO DURÁN </v>
      </c>
      <c r="M137" s="223"/>
      <c r="N137" s="223"/>
      <c r="O137" s="223"/>
    </row>
    <row r="138" spans="1:15" x14ac:dyDescent="0.25">
      <c r="A138" s="224" t="str">
        <f>+[1]Hoja1!B66</f>
        <v>Responsable del Registro</v>
      </c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4" t="s">
        <v>154</v>
      </c>
      <c r="M138" s="224"/>
      <c r="N138" s="224"/>
      <c r="O138" s="224"/>
    </row>
    <row r="139" spans="1:15" x14ac:dyDescent="0.25">
      <c r="A139" s="225" t="str">
        <f>+[1]Hoja1!B67</f>
        <v xml:space="preserve">Contralor </v>
      </c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4" t="str">
        <f>+[1]Hoja1!G67</f>
        <v>ADMINSTRADOR GENERAL</v>
      </c>
      <c r="M139" s="224"/>
      <c r="N139" s="224"/>
      <c r="O139" s="224"/>
    </row>
  </sheetData>
  <mergeCells count="22">
    <mergeCell ref="A138:K138"/>
    <mergeCell ref="L138:O138"/>
    <mergeCell ref="A139:K139"/>
    <mergeCell ref="L139:O139"/>
    <mergeCell ref="A94:G94"/>
    <mergeCell ref="H94:L94"/>
    <mergeCell ref="L95:L96"/>
    <mergeCell ref="G122:J122"/>
    <mergeCell ref="A137:K137"/>
    <mergeCell ref="L137:O137"/>
    <mergeCell ref="L13:L14"/>
    <mergeCell ref="N54:N55"/>
    <mergeCell ref="A84:O84"/>
    <mergeCell ref="A85:O85"/>
    <mergeCell ref="A93:J93"/>
    <mergeCell ref="M93:O93"/>
    <mergeCell ref="A2:O2"/>
    <mergeCell ref="A3:O3"/>
    <mergeCell ref="A11:J11"/>
    <mergeCell ref="M11:O11"/>
    <mergeCell ref="A12:G12"/>
    <mergeCell ref="H12:L12"/>
  </mergeCells>
  <pageMargins left="0.7" right="0.7" top="0.75" bottom="0.75" header="0.3" footer="0.3"/>
  <pageSetup scale="55" orientation="portrait" horizontalDpi="0" verticalDpi="0" r:id="rId1"/>
  <rowBreaks count="1" manualBreakCount="1">
    <brk id="83" max="16383" man="1"/>
  </rowBreaks>
  <ignoredErrors>
    <ignoredError sqref="A12:N24 O14 K45:N57 A25:M27 K28:M44" numberStoredAsText="1"/>
    <ignoredError sqref="N28:N44 N25:N27" numberStoredAsText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9A1C-590C-477D-A738-E71720AC1471}">
  <dimension ref="A1:O145"/>
  <sheetViews>
    <sheetView zoomScaleNormal="100" workbookViewId="0">
      <selection activeCell="Q97" sqref="Q97"/>
    </sheetView>
  </sheetViews>
  <sheetFormatPr baseColWidth="10" defaultRowHeight="15" x14ac:dyDescent="0.25"/>
  <cols>
    <col min="1" max="2" width="6.140625" style="226" bestFit="1" customWidth="1"/>
    <col min="3" max="3" width="6" style="226" bestFit="1" customWidth="1"/>
    <col min="4" max="4" width="9.85546875" style="226" bestFit="1" customWidth="1"/>
    <col min="5" max="5" width="8.7109375" style="226" bestFit="1" customWidth="1"/>
    <col min="6" max="6" width="6.28515625" style="226" bestFit="1" customWidth="1"/>
    <col min="7" max="7" width="6.7109375" style="226" customWidth="1"/>
    <col min="8" max="8" width="4.5703125" style="226" customWidth="1"/>
    <col min="9" max="9" width="7.5703125" style="226" bestFit="1" customWidth="1"/>
    <col min="10" max="10" width="7.7109375" style="226" bestFit="1" customWidth="1"/>
    <col min="11" max="11" width="4.42578125" style="226" bestFit="1" customWidth="1"/>
    <col min="12" max="12" width="30.7109375" style="226" customWidth="1"/>
    <col min="13" max="13" width="22" style="226" customWidth="1"/>
    <col min="14" max="14" width="20" style="226" bestFit="1" customWidth="1"/>
    <col min="15" max="15" width="6.42578125" style="226" customWidth="1"/>
  </cols>
  <sheetData>
    <row r="1" spans="1:15" ht="15.75" thickBot="1" x14ac:dyDescent="0.3"/>
    <row r="2" spans="1:15" x14ac:dyDescent="0.25">
      <c r="A2" s="227" t="s">
        <v>155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9"/>
    </row>
    <row r="3" spans="1:15" x14ac:dyDescent="0.25">
      <c r="A3" s="230" t="s">
        <v>54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2"/>
    </row>
    <row r="4" spans="1:15" ht="15.75" x14ac:dyDescent="0.3">
      <c r="A4" s="233"/>
      <c r="M4" s="234" t="s">
        <v>156</v>
      </c>
      <c r="N4" s="234"/>
      <c r="O4" s="235"/>
    </row>
    <row r="5" spans="1:15" x14ac:dyDescent="0.25">
      <c r="A5" s="233"/>
      <c r="O5" s="235"/>
    </row>
    <row r="6" spans="1:15" x14ac:dyDescent="0.25">
      <c r="A6" s="236" t="s">
        <v>56</v>
      </c>
      <c r="B6" s="237"/>
      <c r="C6" s="237"/>
      <c r="D6" s="237"/>
      <c r="E6" s="237"/>
      <c r="F6" s="237"/>
      <c r="G6" s="237"/>
      <c r="H6" s="237"/>
      <c r="M6" s="110" t="s">
        <v>157</v>
      </c>
      <c r="O6" s="235"/>
    </row>
    <row r="7" spans="1:15" x14ac:dyDescent="0.25">
      <c r="A7" s="236" t="s">
        <v>57</v>
      </c>
      <c r="B7" s="237"/>
      <c r="C7" s="237"/>
      <c r="D7" s="237"/>
      <c r="E7" s="237"/>
      <c r="F7" s="237"/>
      <c r="G7" s="237"/>
      <c r="H7" s="237"/>
      <c r="M7" s="110" t="s">
        <v>5</v>
      </c>
      <c r="O7" s="235"/>
    </row>
    <row r="8" spans="1:15" x14ac:dyDescent="0.25">
      <c r="A8" s="236" t="str">
        <f>[1]Hoja1!$B$8</f>
        <v>MES: FEBRERO</v>
      </c>
      <c r="B8" s="237"/>
      <c r="C8" s="237"/>
      <c r="D8" s="237"/>
      <c r="E8" s="237"/>
      <c r="F8" s="237"/>
      <c r="G8" s="237"/>
      <c r="H8" s="237"/>
      <c r="M8" s="110" t="s">
        <v>7</v>
      </c>
      <c r="O8" s="235"/>
    </row>
    <row r="9" spans="1:15" ht="15.75" thickBot="1" x14ac:dyDescent="0.3">
      <c r="A9" s="111" t="str">
        <f>[1]Hoja1!B9</f>
        <v>AÑO : 2026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 t="s">
        <v>9</v>
      </c>
      <c r="N9" s="112"/>
      <c r="O9" s="113"/>
    </row>
    <row r="10" spans="1:15" ht="15.75" thickBot="1" x14ac:dyDescent="0.3"/>
    <row r="11" spans="1:15" x14ac:dyDescent="0.25">
      <c r="A11" s="238" t="s">
        <v>58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40"/>
      <c r="L11" s="240"/>
      <c r="M11" s="241" t="s">
        <v>59</v>
      </c>
      <c r="N11" s="239"/>
      <c r="O11" s="242"/>
    </row>
    <row r="12" spans="1:15" x14ac:dyDescent="0.25">
      <c r="A12" s="243" t="s">
        <v>15</v>
      </c>
      <c r="B12" s="244"/>
      <c r="C12" s="244"/>
      <c r="D12" s="244"/>
      <c r="E12" s="244"/>
      <c r="F12" s="244"/>
      <c r="G12" s="245"/>
      <c r="H12" s="246" t="s">
        <v>60</v>
      </c>
      <c r="I12" s="247"/>
      <c r="J12" s="247"/>
      <c r="K12" s="247"/>
      <c r="L12" s="248"/>
      <c r="M12" s="249" t="s">
        <v>61</v>
      </c>
      <c r="N12" s="250" t="s">
        <v>62</v>
      </c>
      <c r="O12" s="251" t="s">
        <v>63</v>
      </c>
    </row>
    <row r="13" spans="1:15" x14ac:dyDescent="0.25">
      <c r="A13" s="197"/>
      <c r="B13" s="129" t="s">
        <v>64</v>
      </c>
      <c r="C13" s="198"/>
      <c r="D13" s="129"/>
      <c r="E13" s="198"/>
      <c r="F13" s="129"/>
      <c r="G13" s="198"/>
      <c r="H13" s="129"/>
      <c r="I13" s="129"/>
      <c r="J13" s="129"/>
      <c r="K13" s="129"/>
      <c r="L13" s="252"/>
      <c r="M13" s="253"/>
      <c r="N13" s="254"/>
      <c r="O13" s="255"/>
    </row>
    <row r="14" spans="1:15" ht="15.75" thickBot="1" x14ac:dyDescent="0.3">
      <c r="A14" s="137" t="s">
        <v>65</v>
      </c>
      <c r="B14" s="138" t="s">
        <v>65</v>
      </c>
      <c r="C14" s="139" t="s">
        <v>66</v>
      </c>
      <c r="D14" s="138" t="s">
        <v>67</v>
      </c>
      <c r="E14" s="139" t="s">
        <v>68</v>
      </c>
      <c r="F14" s="138" t="s">
        <v>69</v>
      </c>
      <c r="G14" s="139" t="s">
        <v>139</v>
      </c>
      <c r="H14" s="138" t="s">
        <v>71</v>
      </c>
      <c r="I14" s="138" t="s">
        <v>72</v>
      </c>
      <c r="J14" s="138" t="s">
        <v>73</v>
      </c>
      <c r="K14" s="138" t="s">
        <v>74</v>
      </c>
      <c r="L14" s="256"/>
      <c r="M14" s="257" t="s">
        <v>22</v>
      </c>
      <c r="N14" s="257" t="s">
        <v>23</v>
      </c>
      <c r="O14" s="258" t="s">
        <v>24</v>
      </c>
    </row>
    <row r="15" spans="1:15" x14ac:dyDescent="0.25">
      <c r="A15" s="259" t="s">
        <v>28</v>
      </c>
      <c r="B15" s="260" t="s">
        <v>76</v>
      </c>
      <c r="C15" s="261"/>
      <c r="D15" s="262" t="s">
        <v>34</v>
      </c>
      <c r="E15" s="261"/>
      <c r="F15" s="263" t="s">
        <v>77</v>
      </c>
      <c r="G15" s="261"/>
      <c r="H15" s="263">
        <v>1</v>
      </c>
      <c r="I15" s="261">
        <v>1</v>
      </c>
      <c r="J15" s="264">
        <v>1</v>
      </c>
      <c r="K15" s="261"/>
      <c r="L15" s="265" t="s">
        <v>78</v>
      </c>
      <c r="M15" s="266"/>
      <c r="N15" s="267">
        <f>ROUND(N16+N33+N30+N26,0)</f>
        <v>16758132</v>
      </c>
      <c r="O15" s="268"/>
    </row>
    <row r="16" spans="1:15" x14ac:dyDescent="0.25">
      <c r="A16" s="269"/>
      <c r="B16" s="270"/>
      <c r="C16" s="271"/>
      <c r="D16" s="66"/>
      <c r="E16" s="271"/>
      <c r="G16" s="271"/>
      <c r="H16" s="226">
        <v>1</v>
      </c>
      <c r="I16" s="266">
        <v>1</v>
      </c>
      <c r="J16" s="265"/>
      <c r="K16" s="266"/>
      <c r="L16" s="265" t="s">
        <v>79</v>
      </c>
      <c r="M16" s="266"/>
      <c r="N16" s="272">
        <f>ROUND(N17+N20+N23+N24,0)</f>
        <v>15037662</v>
      </c>
      <c r="O16" s="273">
        <f>+O18+O19</f>
        <v>0</v>
      </c>
    </row>
    <row r="17" spans="1:15" x14ac:dyDescent="0.25">
      <c r="A17" s="269"/>
      <c r="B17" s="270"/>
      <c r="C17" s="271"/>
      <c r="D17" s="66"/>
      <c r="E17" s="271"/>
      <c r="G17" s="271"/>
      <c r="I17" s="266"/>
      <c r="J17" s="265">
        <v>1</v>
      </c>
      <c r="K17" s="266"/>
      <c r="L17" s="265" t="s">
        <v>158</v>
      </c>
      <c r="M17" s="266"/>
      <c r="N17" s="274">
        <f>ROUND(N18+N19,0)</f>
        <v>11161732</v>
      </c>
      <c r="O17" s="273"/>
    </row>
    <row r="18" spans="1:15" x14ac:dyDescent="0.25">
      <c r="A18" s="269"/>
      <c r="B18" s="270"/>
      <c r="C18" s="271"/>
      <c r="D18" s="66"/>
      <c r="E18" s="271"/>
      <c r="G18" s="275" t="s">
        <v>27</v>
      </c>
      <c r="I18" s="271"/>
      <c r="J18" s="276"/>
      <c r="K18" s="277" t="s">
        <v>28</v>
      </c>
      <c r="L18" s="276" t="s">
        <v>81</v>
      </c>
      <c r="M18" s="271"/>
      <c r="N18" s="278">
        <f>ROUND([1]Hoja1!I19*0.15,0)</f>
        <v>5769283</v>
      </c>
      <c r="O18" s="279"/>
    </row>
    <row r="19" spans="1:15" x14ac:dyDescent="0.25">
      <c r="A19" s="269"/>
      <c r="B19" s="270"/>
      <c r="C19" s="271"/>
      <c r="D19" s="66"/>
      <c r="E19" s="271"/>
      <c r="G19" s="271">
        <v>9998</v>
      </c>
      <c r="I19" s="271"/>
      <c r="J19" s="276"/>
      <c r="K19" s="277" t="s">
        <v>28</v>
      </c>
      <c r="L19" s="276" t="s">
        <v>81</v>
      </c>
      <c r="M19" s="271"/>
      <c r="N19" s="280">
        <f>ROUND([1]Calculo!$G$52-N18,0)</f>
        <v>5392449</v>
      </c>
      <c r="O19" s="279"/>
    </row>
    <row r="20" spans="1:15" x14ac:dyDescent="0.25">
      <c r="A20" s="269"/>
      <c r="B20" s="270"/>
      <c r="C20" s="271"/>
      <c r="D20" s="66"/>
      <c r="E20" s="271"/>
      <c r="G20" s="271">
        <v>9998</v>
      </c>
      <c r="I20" s="271"/>
      <c r="J20" s="265">
        <v>2</v>
      </c>
      <c r="K20" s="281"/>
      <c r="L20" s="276" t="s">
        <v>83</v>
      </c>
      <c r="M20" s="271"/>
      <c r="N20" s="272">
        <f>ROUND(N21+N22,0)</f>
        <v>303903</v>
      </c>
      <c r="O20" s="279"/>
    </row>
    <row r="21" spans="1:15" x14ac:dyDescent="0.25">
      <c r="A21" s="269"/>
      <c r="B21" s="270"/>
      <c r="C21" s="271"/>
      <c r="D21" s="66"/>
      <c r="E21" s="271"/>
      <c r="G21" s="271"/>
      <c r="I21" s="271"/>
      <c r="J21" s="276"/>
      <c r="K21" s="277" t="s">
        <v>31</v>
      </c>
      <c r="L21" s="209" t="s">
        <v>84</v>
      </c>
      <c r="M21" s="271"/>
      <c r="N21" s="280">
        <f>[1]Calculo!$G$55</f>
        <v>303903</v>
      </c>
      <c r="O21" s="279"/>
    </row>
    <row r="22" spans="1:15" hidden="1" x14ac:dyDescent="0.25">
      <c r="A22" s="269"/>
      <c r="B22" s="270"/>
      <c r="C22" s="271"/>
      <c r="D22" s="66"/>
      <c r="E22" s="271"/>
      <c r="G22" s="275" t="s">
        <v>27</v>
      </c>
      <c r="H22" s="226">
        <v>1</v>
      </c>
      <c r="I22" s="271">
        <v>1</v>
      </c>
      <c r="J22" s="276">
        <v>2</v>
      </c>
      <c r="K22" s="277" t="s">
        <v>37</v>
      </c>
      <c r="L22" s="99" t="s">
        <v>85</v>
      </c>
      <c r="M22" s="271"/>
      <c r="N22" s="280">
        <f>[1]Calculo!G56</f>
        <v>0</v>
      </c>
      <c r="O22" s="279"/>
    </row>
    <row r="23" spans="1:15" x14ac:dyDescent="0.25">
      <c r="A23" s="269"/>
      <c r="B23" s="270"/>
      <c r="C23" s="271"/>
      <c r="D23" s="66"/>
      <c r="E23" s="271"/>
      <c r="G23" s="271">
        <v>9998</v>
      </c>
      <c r="I23" s="271"/>
      <c r="J23" s="265">
        <v>4</v>
      </c>
      <c r="K23" s="281"/>
      <c r="L23" s="276" t="s">
        <v>159</v>
      </c>
      <c r="M23" s="271"/>
      <c r="N23" s="280">
        <f>[1]Calculo!$G$61</f>
        <v>3350572</v>
      </c>
      <c r="O23" s="279"/>
    </row>
    <row r="24" spans="1:15" x14ac:dyDescent="0.25">
      <c r="A24" s="269"/>
      <c r="B24" s="270"/>
      <c r="C24" s="271"/>
      <c r="D24" s="66"/>
      <c r="E24" s="271"/>
      <c r="G24" s="271">
        <v>9998</v>
      </c>
      <c r="I24" s="271"/>
      <c r="J24" s="265">
        <v>5</v>
      </c>
      <c r="K24" s="281"/>
      <c r="L24" s="276" t="s">
        <v>87</v>
      </c>
      <c r="M24" s="271"/>
      <c r="N24" s="272">
        <f>+N25</f>
        <v>221455</v>
      </c>
      <c r="O24" s="279"/>
    </row>
    <row r="25" spans="1:15" x14ac:dyDescent="0.25">
      <c r="A25" s="269"/>
      <c r="B25" s="270"/>
      <c r="C25" s="271"/>
      <c r="D25" s="66"/>
      <c r="E25" s="271"/>
      <c r="G25" s="271"/>
      <c r="I25" s="271"/>
      <c r="J25" s="276"/>
      <c r="K25" s="277" t="s">
        <v>28</v>
      </c>
      <c r="L25" s="226" t="s">
        <v>87</v>
      </c>
      <c r="M25" s="271"/>
      <c r="N25" s="280">
        <f>[1]Calculo!$G$64</f>
        <v>221455</v>
      </c>
      <c r="O25" s="279"/>
    </row>
    <row r="26" spans="1:15" x14ac:dyDescent="0.25">
      <c r="A26" s="269"/>
      <c r="B26" s="270"/>
      <c r="C26" s="271"/>
      <c r="D26" s="66"/>
      <c r="E26" s="271"/>
      <c r="G26" s="271">
        <v>9998</v>
      </c>
      <c r="H26" s="226">
        <v>1</v>
      </c>
      <c r="I26" s="266">
        <v>2</v>
      </c>
      <c r="J26" s="265"/>
      <c r="K26" s="282"/>
      <c r="L26" s="110" t="s">
        <v>88</v>
      </c>
      <c r="M26" s="271"/>
      <c r="N26" s="272">
        <f>+N27</f>
        <v>647535</v>
      </c>
      <c r="O26" s="279"/>
    </row>
    <row r="27" spans="1:15" x14ac:dyDescent="0.25">
      <c r="A27" s="269"/>
      <c r="B27" s="270"/>
      <c r="C27" s="271"/>
      <c r="D27" s="66"/>
      <c r="E27" s="271"/>
      <c r="G27" s="271"/>
      <c r="I27" s="271"/>
      <c r="J27" s="265">
        <v>2</v>
      </c>
      <c r="K27" s="281"/>
      <c r="L27" s="226" t="s">
        <v>89</v>
      </c>
      <c r="M27" s="271"/>
      <c r="N27" s="272">
        <f>+N29</f>
        <v>647535</v>
      </c>
      <c r="O27" s="279"/>
    </row>
    <row r="28" spans="1:15" hidden="1" x14ac:dyDescent="0.25">
      <c r="A28" s="269"/>
      <c r="B28" s="270"/>
      <c r="C28" s="271"/>
      <c r="D28" s="66"/>
      <c r="E28" s="271"/>
      <c r="G28" s="271"/>
      <c r="I28" s="67"/>
      <c r="J28" s="271" t="s">
        <v>160</v>
      </c>
      <c r="K28" s="281"/>
      <c r="L28" s="226" t="s">
        <v>161</v>
      </c>
      <c r="M28" s="271"/>
      <c r="N28" s="280">
        <f>[1]Calculo!G72</f>
        <v>0</v>
      </c>
      <c r="O28" s="279"/>
    </row>
    <row r="29" spans="1:15" x14ac:dyDescent="0.25">
      <c r="A29" s="269"/>
      <c r="B29" s="270"/>
      <c r="C29" s="271"/>
      <c r="D29" s="66"/>
      <c r="E29" s="271"/>
      <c r="G29" s="271"/>
      <c r="I29" s="67"/>
      <c r="J29" s="271"/>
      <c r="K29" s="281" t="s">
        <v>91</v>
      </c>
      <c r="L29" s="226" t="s">
        <v>92</v>
      </c>
      <c r="M29" s="271"/>
      <c r="N29" s="280">
        <f>[1]Calculo!$G$73</f>
        <v>647535</v>
      </c>
      <c r="O29" s="279"/>
    </row>
    <row r="30" spans="1:15" x14ac:dyDescent="0.25">
      <c r="A30" s="269"/>
      <c r="B30" s="270"/>
      <c r="C30" s="271"/>
      <c r="D30" s="66"/>
      <c r="E30" s="271"/>
      <c r="G30" s="271">
        <v>9998</v>
      </c>
      <c r="H30" s="226">
        <v>1</v>
      </c>
      <c r="I30" s="266">
        <v>4</v>
      </c>
      <c r="J30" s="276"/>
      <c r="K30" s="281"/>
      <c r="L30" s="265" t="s">
        <v>162</v>
      </c>
      <c r="M30" s="271"/>
      <c r="N30" s="272">
        <f>+N31</f>
        <v>281202</v>
      </c>
      <c r="O30" s="279"/>
    </row>
    <row r="31" spans="1:15" x14ac:dyDescent="0.25">
      <c r="A31" s="269"/>
      <c r="B31" s="270"/>
      <c r="C31" s="271"/>
      <c r="D31" s="66"/>
      <c r="E31" s="271"/>
      <c r="G31" s="271"/>
      <c r="I31" s="266"/>
      <c r="J31" s="265">
        <v>2</v>
      </c>
      <c r="K31" s="277"/>
      <c r="L31" s="271" t="s">
        <v>94</v>
      </c>
      <c r="M31" s="271"/>
      <c r="N31" s="280">
        <f>+N32</f>
        <v>281202</v>
      </c>
      <c r="O31" s="279"/>
    </row>
    <row r="32" spans="1:15" x14ac:dyDescent="0.25">
      <c r="A32" s="269"/>
      <c r="B32" s="270"/>
      <c r="C32" s="271"/>
      <c r="D32" s="66"/>
      <c r="E32" s="271"/>
      <c r="G32" s="271"/>
      <c r="I32" s="266"/>
      <c r="J32" s="276"/>
      <c r="K32" s="277" t="s">
        <v>37</v>
      </c>
      <c r="L32" s="271" t="s">
        <v>95</v>
      </c>
      <c r="M32" s="271"/>
      <c r="N32" s="280">
        <f>[1]Calculo!$G$77</f>
        <v>281202</v>
      </c>
      <c r="O32" s="279"/>
    </row>
    <row r="33" spans="1:15" x14ac:dyDescent="0.25">
      <c r="A33" s="269"/>
      <c r="B33" s="270"/>
      <c r="C33" s="271"/>
      <c r="D33" s="66"/>
      <c r="E33" s="271"/>
      <c r="G33" s="271">
        <v>9998</v>
      </c>
      <c r="H33" s="226">
        <v>1</v>
      </c>
      <c r="I33" s="266">
        <v>5</v>
      </c>
      <c r="J33" s="265"/>
      <c r="K33" s="283"/>
      <c r="L33" s="266" t="s">
        <v>96</v>
      </c>
      <c r="M33" s="266"/>
      <c r="N33" s="272">
        <f>ROUND(N34,0)</f>
        <v>791733</v>
      </c>
      <c r="O33" s="273">
        <f>+O34</f>
        <v>0</v>
      </c>
    </row>
    <row r="34" spans="1:15" x14ac:dyDescent="0.25">
      <c r="A34" s="269"/>
      <c r="B34" s="270"/>
      <c r="C34" s="271"/>
      <c r="D34" s="66"/>
      <c r="E34" s="271"/>
      <c r="G34" s="271"/>
      <c r="I34" s="271"/>
      <c r="J34" s="276">
        <v>2</v>
      </c>
      <c r="K34" s="277"/>
      <c r="L34" s="271" t="s">
        <v>97</v>
      </c>
      <c r="M34" s="271"/>
      <c r="N34" s="280">
        <f>[1]Calculo!$G$85</f>
        <v>791733</v>
      </c>
      <c r="O34" s="279"/>
    </row>
    <row r="35" spans="1:15" x14ac:dyDescent="0.25">
      <c r="A35" s="269"/>
      <c r="B35" s="270"/>
      <c r="C35" s="271"/>
      <c r="D35" s="66"/>
      <c r="E35" s="271"/>
      <c r="G35" s="271">
        <v>9998</v>
      </c>
      <c r="H35" s="110">
        <v>2</v>
      </c>
      <c r="I35" s="266"/>
      <c r="J35" s="265"/>
      <c r="K35" s="283"/>
      <c r="L35" s="266" t="s">
        <v>163</v>
      </c>
      <c r="M35" s="266"/>
      <c r="N35" s="272">
        <f>+N36+N42+N44+N46+N48+N51+N54+N61</f>
        <v>8366195</v>
      </c>
      <c r="O35" s="273"/>
    </row>
    <row r="36" spans="1:15" x14ac:dyDescent="0.25">
      <c r="A36" s="269"/>
      <c r="B36" s="270"/>
      <c r="C36" s="271"/>
      <c r="D36" s="66"/>
      <c r="E36" s="271"/>
      <c r="G36" s="271"/>
      <c r="H36" s="226">
        <v>2</v>
      </c>
      <c r="I36" s="266">
        <v>1</v>
      </c>
      <c r="J36" s="265"/>
      <c r="K36" s="283"/>
      <c r="L36" s="266" t="s">
        <v>164</v>
      </c>
      <c r="M36" s="266"/>
      <c r="N36" s="272">
        <f>+N37+N39+N40+N41</f>
        <v>687501</v>
      </c>
      <c r="O36" s="273">
        <f>+O37</f>
        <v>0</v>
      </c>
    </row>
    <row r="37" spans="1:15" x14ac:dyDescent="0.25">
      <c r="A37" s="269"/>
      <c r="B37" s="270"/>
      <c r="C37" s="271"/>
      <c r="D37" s="66"/>
      <c r="E37" s="271"/>
      <c r="G37" s="271"/>
      <c r="I37" s="271"/>
      <c r="J37" s="276">
        <v>3</v>
      </c>
      <c r="K37" s="277"/>
      <c r="L37" s="271" t="s">
        <v>165</v>
      </c>
      <c r="M37" s="271"/>
      <c r="N37" s="280">
        <f>[1]Calculo!$G$92</f>
        <v>296283</v>
      </c>
      <c r="O37" s="279"/>
    </row>
    <row r="38" spans="1:15" x14ac:dyDescent="0.25">
      <c r="A38" s="269"/>
      <c r="B38" s="270"/>
      <c r="C38" s="271"/>
      <c r="D38" s="66"/>
      <c r="E38" s="271"/>
      <c r="G38" s="271"/>
      <c r="I38" s="271"/>
      <c r="J38" s="265">
        <v>6</v>
      </c>
      <c r="K38" s="277"/>
      <c r="L38" s="271" t="s">
        <v>102</v>
      </c>
      <c r="M38" s="271"/>
      <c r="N38" s="272">
        <f>+N39</f>
        <v>341449</v>
      </c>
      <c r="O38" s="279"/>
    </row>
    <row r="39" spans="1:15" x14ac:dyDescent="0.25">
      <c r="A39" s="269"/>
      <c r="B39" s="270"/>
      <c r="C39" s="271"/>
      <c r="D39" s="66"/>
      <c r="E39" s="271"/>
      <c r="G39" s="271"/>
      <c r="I39" s="271"/>
      <c r="J39" s="276"/>
      <c r="K39" s="277" t="s">
        <v>28</v>
      </c>
      <c r="L39" s="271" t="s">
        <v>101</v>
      </c>
      <c r="M39" s="271"/>
      <c r="N39" s="280">
        <f>[1]Calculo!$G$96</f>
        <v>341449</v>
      </c>
      <c r="O39" s="279"/>
    </row>
    <row r="40" spans="1:15" x14ac:dyDescent="0.25">
      <c r="A40" s="269"/>
      <c r="B40" s="270"/>
      <c r="C40" s="271"/>
      <c r="D40" s="66"/>
      <c r="E40" s="271"/>
      <c r="G40" s="271"/>
      <c r="I40" s="271"/>
      <c r="J40" s="276">
        <v>7</v>
      </c>
      <c r="K40" s="277"/>
      <c r="L40" s="271" t="s">
        <v>103</v>
      </c>
      <c r="M40" s="271"/>
      <c r="N40" s="280">
        <f>[1]Calculo!$G$97</f>
        <v>42439</v>
      </c>
      <c r="O40" s="279"/>
    </row>
    <row r="41" spans="1:15" x14ac:dyDescent="0.25">
      <c r="A41" s="269"/>
      <c r="B41" s="270"/>
      <c r="C41" s="271"/>
      <c r="D41" s="66"/>
      <c r="E41" s="271"/>
      <c r="G41" s="271"/>
      <c r="I41" s="271"/>
      <c r="J41" s="276">
        <v>8</v>
      </c>
      <c r="K41" s="277"/>
      <c r="L41" s="271" t="s">
        <v>166</v>
      </c>
      <c r="M41" s="271"/>
      <c r="N41" s="280">
        <f>[1]Calculo!$G$98</f>
        <v>7330</v>
      </c>
      <c r="O41" s="279"/>
    </row>
    <row r="42" spans="1:15" x14ac:dyDescent="0.25">
      <c r="A42" s="269"/>
      <c r="B42" s="270"/>
      <c r="C42" s="271"/>
      <c r="D42" s="66"/>
      <c r="E42" s="271"/>
      <c r="G42" s="271"/>
      <c r="H42" s="226">
        <v>2</v>
      </c>
      <c r="I42" s="266">
        <v>2</v>
      </c>
      <c r="J42" s="265"/>
      <c r="K42" s="283"/>
      <c r="L42" s="266" t="s">
        <v>167</v>
      </c>
      <c r="M42" s="266"/>
      <c r="N42" s="272">
        <f>+N43</f>
        <v>3207714</v>
      </c>
      <c r="O42" s="273">
        <f>+O43</f>
        <v>0</v>
      </c>
    </row>
    <row r="43" spans="1:15" x14ac:dyDescent="0.25">
      <c r="A43" s="269"/>
      <c r="B43" s="270"/>
      <c r="C43" s="271"/>
      <c r="D43" s="66"/>
      <c r="E43" s="271"/>
      <c r="G43" s="271"/>
      <c r="I43" s="271"/>
      <c r="J43" s="276">
        <v>1</v>
      </c>
      <c r="K43" s="277"/>
      <c r="L43" s="271" t="s">
        <v>106</v>
      </c>
      <c r="M43" s="271"/>
      <c r="N43" s="280">
        <f>[1]Calculo!$G$101</f>
        <v>3207714</v>
      </c>
      <c r="O43" s="279"/>
    </row>
    <row r="44" spans="1:15" x14ac:dyDescent="0.25">
      <c r="A44" s="269"/>
      <c r="B44" s="270"/>
      <c r="C44" s="271"/>
      <c r="D44" s="66"/>
      <c r="E44" s="271"/>
      <c r="G44" s="271"/>
      <c r="H44" s="226">
        <v>2</v>
      </c>
      <c r="I44" s="266">
        <v>3</v>
      </c>
      <c r="J44" s="265"/>
      <c r="K44" s="283"/>
      <c r="L44" s="266" t="s">
        <v>107</v>
      </c>
      <c r="M44" s="266"/>
      <c r="N44" s="272">
        <f>+N45</f>
        <v>260975</v>
      </c>
      <c r="O44" s="273">
        <f>+O45</f>
        <v>0</v>
      </c>
    </row>
    <row r="45" spans="1:15" x14ac:dyDescent="0.25">
      <c r="A45" s="269"/>
      <c r="B45" s="270"/>
      <c r="C45" s="271"/>
      <c r="D45" s="66"/>
      <c r="E45" s="271"/>
      <c r="G45" s="271"/>
      <c r="I45" s="271"/>
      <c r="J45" s="276">
        <v>1</v>
      </c>
      <c r="K45" s="277"/>
      <c r="L45" s="271" t="s">
        <v>168</v>
      </c>
      <c r="M45" s="271"/>
      <c r="N45" s="280">
        <f>[1]Calculo!$G$106</f>
        <v>260975</v>
      </c>
      <c r="O45" s="279"/>
    </row>
    <row r="46" spans="1:15" x14ac:dyDescent="0.25">
      <c r="A46" s="269"/>
      <c r="B46" s="270"/>
      <c r="C46" s="271"/>
      <c r="D46" s="66"/>
      <c r="E46" s="271"/>
      <c r="G46" s="271"/>
      <c r="H46" s="226">
        <v>2</v>
      </c>
      <c r="I46" s="266">
        <v>4</v>
      </c>
      <c r="J46" s="265"/>
      <c r="K46" s="283"/>
      <c r="L46" s="266" t="s">
        <v>169</v>
      </c>
      <c r="M46" s="266"/>
      <c r="N46" s="272">
        <f>+N47</f>
        <v>18078</v>
      </c>
      <c r="O46" s="273">
        <f>+O47</f>
        <v>0</v>
      </c>
    </row>
    <row r="47" spans="1:15" x14ac:dyDescent="0.25">
      <c r="A47" s="269"/>
      <c r="B47" s="270"/>
      <c r="C47" s="271"/>
      <c r="D47" s="66"/>
      <c r="E47" s="271"/>
      <c r="G47" s="271"/>
      <c r="I47" s="271"/>
      <c r="J47" s="276">
        <v>1</v>
      </c>
      <c r="K47" s="277"/>
      <c r="L47" s="271" t="s">
        <v>110</v>
      </c>
      <c r="M47" s="271"/>
      <c r="N47" s="280">
        <f>[1]Calculo!$G$110</f>
        <v>18078</v>
      </c>
      <c r="O47" s="279"/>
    </row>
    <row r="48" spans="1:15" hidden="1" x14ac:dyDescent="0.25">
      <c r="A48" s="269"/>
      <c r="B48" s="270"/>
      <c r="C48" s="271"/>
      <c r="D48" s="66"/>
      <c r="E48" s="271"/>
      <c r="G48" s="271"/>
      <c r="H48" s="226">
        <v>2</v>
      </c>
      <c r="I48" s="168">
        <v>5</v>
      </c>
      <c r="J48" s="210"/>
      <c r="K48" s="151"/>
      <c r="L48" s="152" t="s">
        <v>111</v>
      </c>
      <c r="M48" s="153"/>
      <c r="N48" s="272">
        <f>+N50</f>
        <v>0</v>
      </c>
      <c r="O48" s="273">
        <f>+O49</f>
        <v>0</v>
      </c>
    </row>
    <row r="49" spans="1:15" hidden="1" x14ac:dyDescent="0.25">
      <c r="A49" s="269"/>
      <c r="B49" s="270"/>
      <c r="C49" s="271"/>
      <c r="D49" s="66"/>
      <c r="E49" s="271"/>
      <c r="G49" s="271"/>
      <c r="I49" s="158"/>
      <c r="J49" s="209">
        <v>251</v>
      </c>
      <c r="K49" s="163"/>
      <c r="L49" s="99" t="s">
        <v>112</v>
      </c>
      <c r="M49" s="164"/>
      <c r="N49" s="280">
        <f>[1]Calculo!G117</f>
        <v>0</v>
      </c>
      <c r="O49" s="279"/>
    </row>
    <row r="50" spans="1:15" hidden="1" x14ac:dyDescent="0.25">
      <c r="A50" s="269"/>
      <c r="B50" s="270"/>
      <c r="C50" s="271"/>
      <c r="D50" s="66"/>
      <c r="E50" s="271"/>
      <c r="G50" s="271"/>
      <c r="I50" s="158"/>
      <c r="J50" s="276">
        <v>4</v>
      </c>
      <c r="K50" s="281"/>
      <c r="L50" s="226" t="s">
        <v>113</v>
      </c>
      <c r="M50" s="164"/>
      <c r="N50" s="280">
        <f>[1]Calculo!$G$121</f>
        <v>0</v>
      </c>
      <c r="O50" s="273">
        <f>+O52+O53</f>
        <v>0</v>
      </c>
    </row>
    <row r="51" spans="1:15" x14ac:dyDescent="0.25">
      <c r="A51" s="269"/>
      <c r="B51" s="270"/>
      <c r="C51" s="271"/>
      <c r="D51" s="66"/>
      <c r="E51" s="271"/>
      <c r="G51" s="271"/>
      <c r="H51" s="226">
        <v>2</v>
      </c>
      <c r="I51" s="168">
        <v>6</v>
      </c>
      <c r="J51" s="276"/>
      <c r="K51" s="277"/>
      <c r="L51" s="110" t="s">
        <v>170</v>
      </c>
      <c r="M51" s="164"/>
      <c r="N51" s="272">
        <f>+N52+N53</f>
        <v>2076162</v>
      </c>
      <c r="O51" s="273"/>
    </row>
    <row r="52" spans="1:15" x14ac:dyDescent="0.25">
      <c r="A52" s="269"/>
      <c r="B52" s="270"/>
      <c r="C52" s="271"/>
      <c r="D52" s="66"/>
      <c r="E52" s="271"/>
      <c r="G52" s="271"/>
      <c r="I52" s="271"/>
      <c r="J52" s="276">
        <v>2</v>
      </c>
      <c r="K52" s="277"/>
      <c r="L52" s="271" t="s">
        <v>171</v>
      </c>
      <c r="M52" s="271"/>
      <c r="N52" s="280">
        <f>[1]Calculo!$G$129</f>
        <v>110268</v>
      </c>
      <c r="O52" s="279"/>
    </row>
    <row r="53" spans="1:15" x14ac:dyDescent="0.25">
      <c r="A53" s="269"/>
      <c r="B53" s="270"/>
      <c r="C53" s="271"/>
      <c r="D53" s="66"/>
      <c r="E53" s="271"/>
      <c r="G53" s="271"/>
      <c r="I53" s="271"/>
      <c r="J53" s="276">
        <v>3</v>
      </c>
      <c r="K53" s="277"/>
      <c r="L53" s="271" t="s">
        <v>172</v>
      </c>
      <c r="M53" s="271"/>
      <c r="N53" s="280">
        <f>[1]Calculo!$G$135</f>
        <v>1965894</v>
      </c>
      <c r="O53" s="279"/>
    </row>
    <row r="54" spans="1:15" ht="26.25" x14ac:dyDescent="0.25">
      <c r="A54" s="269"/>
      <c r="B54" s="270"/>
      <c r="C54" s="271"/>
      <c r="D54" s="66"/>
      <c r="E54" s="271"/>
      <c r="G54" s="271"/>
      <c r="H54" s="226">
        <v>2</v>
      </c>
      <c r="I54" s="266">
        <v>7</v>
      </c>
      <c r="J54" s="265"/>
      <c r="K54" s="283"/>
      <c r="L54" s="284" t="s">
        <v>173</v>
      </c>
      <c r="M54" s="266"/>
      <c r="N54" s="272">
        <f>+N55+N57</f>
        <v>99454</v>
      </c>
      <c r="O54" s="273">
        <f>+O55+O57</f>
        <v>0</v>
      </c>
    </row>
    <row r="55" spans="1:15" x14ac:dyDescent="0.25">
      <c r="A55" s="285"/>
      <c r="B55" s="286"/>
      <c r="C55" s="287"/>
      <c r="D55" s="288"/>
      <c r="E55" s="287"/>
      <c r="F55" s="289"/>
      <c r="G55" s="287"/>
      <c r="H55" s="289"/>
      <c r="I55" s="287"/>
      <c r="J55" s="290">
        <v>1</v>
      </c>
      <c r="K55" s="291"/>
      <c r="L55" s="287" t="s">
        <v>174</v>
      </c>
      <c r="M55" s="287"/>
      <c r="N55" s="292">
        <f>+N56</f>
        <v>36566</v>
      </c>
      <c r="O55" s="293"/>
    </row>
    <row r="56" spans="1:15" x14ac:dyDescent="0.25">
      <c r="A56" s="269"/>
      <c r="B56" s="270"/>
      <c r="C56" s="271"/>
      <c r="D56" s="66"/>
      <c r="E56" s="271"/>
      <c r="G56" s="271"/>
      <c r="I56" s="271"/>
      <c r="J56" s="276"/>
      <c r="K56" s="277" t="s">
        <v>34</v>
      </c>
      <c r="L56" s="271" t="s">
        <v>175</v>
      </c>
      <c r="M56" s="271"/>
      <c r="N56" s="280">
        <f>[1]Calculo!$G$142</f>
        <v>36566</v>
      </c>
      <c r="O56" s="279"/>
    </row>
    <row r="57" spans="1:15" x14ac:dyDescent="0.25">
      <c r="A57" s="269"/>
      <c r="B57" s="270"/>
      <c r="C57" s="271"/>
      <c r="D57" s="66"/>
      <c r="E57" s="271"/>
      <c r="G57" s="271"/>
      <c r="I57" s="271"/>
      <c r="J57" s="265">
        <v>2</v>
      </c>
      <c r="K57" s="277"/>
      <c r="L57" s="271" t="s">
        <v>121</v>
      </c>
      <c r="M57" s="271"/>
      <c r="N57" s="272">
        <f>+N58+N59+N60</f>
        <v>62888</v>
      </c>
      <c r="O57" s="279"/>
    </row>
    <row r="58" spans="1:15" x14ac:dyDescent="0.25">
      <c r="A58" s="269"/>
      <c r="B58" s="270"/>
      <c r="C58" s="271"/>
      <c r="D58" s="66"/>
      <c r="E58" s="271"/>
      <c r="G58" s="271"/>
      <c r="I58" s="271"/>
      <c r="J58" s="276"/>
      <c r="K58" s="277" t="s">
        <v>28</v>
      </c>
      <c r="L58" s="271" t="s">
        <v>176</v>
      </c>
      <c r="M58" s="271"/>
      <c r="N58" s="280">
        <f>[1]Calculo!$G$148+[1]Calculo!$G$149</f>
        <v>37224</v>
      </c>
      <c r="O58" s="279"/>
    </row>
    <row r="59" spans="1:15" x14ac:dyDescent="0.25">
      <c r="A59" s="269"/>
      <c r="B59" s="270"/>
      <c r="C59" s="271"/>
      <c r="D59" s="66"/>
      <c r="E59" s="271"/>
      <c r="G59" s="271"/>
      <c r="I59" s="271"/>
      <c r="J59" s="276"/>
      <c r="K59" s="277" t="s">
        <v>123</v>
      </c>
      <c r="L59" s="271" t="s">
        <v>177</v>
      </c>
      <c r="M59" s="271"/>
      <c r="N59" s="280">
        <f>[1]Calculo!$G$150+[1]Calculo!$G$151+[1]Calculo!$G$152</f>
        <v>25514</v>
      </c>
      <c r="O59" s="279"/>
    </row>
    <row r="60" spans="1:15" x14ac:dyDescent="0.25">
      <c r="A60" s="269"/>
      <c r="B60" s="270"/>
      <c r="C60" s="271"/>
      <c r="D60" s="66"/>
      <c r="E60" s="271"/>
      <c r="G60" s="271"/>
      <c r="I60" s="271"/>
      <c r="J60" s="265">
        <v>3</v>
      </c>
      <c r="K60" s="277" t="s">
        <v>28</v>
      </c>
      <c r="L60" s="99" t="s">
        <v>118</v>
      </c>
      <c r="M60" s="271"/>
      <c r="N60" s="280">
        <f>[1]Calculo!$G$157</f>
        <v>150</v>
      </c>
      <c r="O60" s="279"/>
    </row>
    <row r="61" spans="1:15" x14ac:dyDescent="0.25">
      <c r="A61" s="269"/>
      <c r="B61" s="270"/>
      <c r="C61" s="271"/>
      <c r="D61" s="66"/>
      <c r="E61" s="271"/>
      <c r="G61" s="271"/>
      <c r="H61" s="226">
        <v>2</v>
      </c>
      <c r="I61" s="266">
        <v>8</v>
      </c>
      <c r="J61" s="276"/>
      <c r="K61" s="277"/>
      <c r="L61" s="266" t="s">
        <v>125</v>
      </c>
      <c r="M61" s="271"/>
      <c r="N61" s="272">
        <f>+N62+N63</f>
        <v>2016311</v>
      </c>
      <c r="O61" s="279"/>
    </row>
    <row r="62" spans="1:15" x14ac:dyDescent="0.25">
      <c r="A62" s="269"/>
      <c r="B62" s="270"/>
      <c r="C62" s="271"/>
      <c r="D62" s="66"/>
      <c r="E62" s="271"/>
      <c r="G62" s="271"/>
      <c r="I62" s="266"/>
      <c r="J62" s="276">
        <v>4</v>
      </c>
      <c r="K62" s="277"/>
      <c r="L62" s="99" t="s">
        <v>126</v>
      </c>
      <c r="M62" s="271"/>
      <c r="N62" s="280">
        <f>+[1]Calculo!G163</f>
        <v>3821</v>
      </c>
      <c r="O62" s="279"/>
    </row>
    <row r="63" spans="1:15" x14ac:dyDescent="0.25">
      <c r="A63" s="269"/>
      <c r="B63" s="270"/>
      <c r="C63" s="271"/>
      <c r="D63" s="66"/>
      <c r="E63" s="271"/>
      <c r="G63" s="271"/>
      <c r="I63" s="271"/>
      <c r="J63" s="265">
        <v>9</v>
      </c>
      <c r="K63" s="277"/>
      <c r="L63" s="271" t="s">
        <v>136</v>
      </c>
      <c r="M63" s="271"/>
      <c r="N63" s="272">
        <f>+N64</f>
        <v>2012490</v>
      </c>
      <c r="O63" s="279"/>
    </row>
    <row r="64" spans="1:15" x14ac:dyDescent="0.25">
      <c r="A64" s="269"/>
      <c r="B64" s="270"/>
      <c r="C64" s="271"/>
      <c r="D64" s="66"/>
      <c r="E64" s="271"/>
      <c r="G64" s="271"/>
      <c r="H64" s="110"/>
      <c r="I64" s="266"/>
      <c r="J64" s="276"/>
      <c r="K64" s="277" t="s">
        <v>131</v>
      </c>
      <c r="L64" s="271" t="s">
        <v>137</v>
      </c>
      <c r="M64" s="271"/>
      <c r="N64" s="280">
        <f>[1]Calculo!$G$177+[1]Calculo!G230</f>
        <v>2012490</v>
      </c>
      <c r="O64" s="279"/>
    </row>
    <row r="65" spans="1:15" x14ac:dyDescent="0.25">
      <c r="A65" s="269"/>
      <c r="B65" s="270"/>
      <c r="C65" s="271"/>
      <c r="D65" s="66"/>
      <c r="E65" s="271"/>
      <c r="G65" s="271"/>
      <c r="H65" s="110"/>
      <c r="I65" s="266"/>
      <c r="J65" s="276"/>
      <c r="K65" s="277"/>
      <c r="L65" s="271"/>
      <c r="M65" s="271"/>
      <c r="N65" s="280"/>
      <c r="O65" s="279"/>
    </row>
    <row r="66" spans="1:15" x14ac:dyDescent="0.25">
      <c r="A66" s="269"/>
      <c r="B66" s="270"/>
      <c r="C66" s="271"/>
      <c r="D66" s="66"/>
      <c r="E66" s="271"/>
      <c r="G66" s="271"/>
      <c r="I66" s="271"/>
      <c r="J66" s="276"/>
      <c r="K66" s="277"/>
      <c r="L66" s="271"/>
      <c r="M66" s="271"/>
      <c r="N66" s="280"/>
      <c r="O66" s="279"/>
    </row>
    <row r="67" spans="1:15" x14ac:dyDescent="0.25">
      <c r="A67" s="269"/>
      <c r="B67" s="270"/>
      <c r="C67" s="271"/>
      <c r="D67" s="66"/>
      <c r="E67" s="271"/>
      <c r="G67" s="271"/>
      <c r="I67" s="271"/>
      <c r="J67" s="276"/>
      <c r="K67" s="277"/>
      <c r="L67" s="271"/>
      <c r="M67" s="271"/>
      <c r="N67" s="280"/>
      <c r="O67" s="279"/>
    </row>
    <row r="68" spans="1:15" x14ac:dyDescent="0.25">
      <c r="A68" s="269"/>
      <c r="B68" s="270"/>
      <c r="C68" s="271"/>
      <c r="D68" s="66"/>
      <c r="E68" s="271"/>
      <c r="G68" s="271"/>
      <c r="I68" s="266"/>
      <c r="J68" s="276"/>
      <c r="K68" s="277"/>
      <c r="L68" s="271"/>
      <c r="M68" s="271"/>
      <c r="N68" s="280"/>
      <c r="O68" s="273"/>
    </row>
    <row r="69" spans="1:15" x14ac:dyDescent="0.25">
      <c r="A69" s="269"/>
      <c r="B69" s="270"/>
      <c r="C69" s="271"/>
      <c r="D69" s="66"/>
      <c r="E69" s="271"/>
      <c r="G69" s="271"/>
      <c r="I69" s="271"/>
      <c r="J69" s="276"/>
      <c r="K69" s="277"/>
      <c r="L69" s="271"/>
      <c r="M69" s="271"/>
      <c r="N69" s="280"/>
      <c r="O69" s="279"/>
    </row>
    <row r="70" spans="1:15" x14ac:dyDescent="0.25">
      <c r="A70" s="269"/>
      <c r="B70" s="270"/>
      <c r="C70" s="271"/>
      <c r="D70" s="66"/>
      <c r="E70" s="271"/>
      <c r="G70" s="271"/>
      <c r="I70" s="271"/>
      <c r="J70" s="276"/>
      <c r="K70" s="277"/>
      <c r="L70" s="271"/>
      <c r="M70" s="271"/>
      <c r="N70" s="280"/>
      <c r="O70" s="279"/>
    </row>
    <row r="71" spans="1:15" x14ac:dyDescent="0.25">
      <c r="A71" s="269"/>
      <c r="B71" s="270"/>
      <c r="C71" s="271"/>
      <c r="D71" s="66"/>
      <c r="E71" s="271"/>
      <c r="G71" s="271"/>
      <c r="I71" s="271"/>
      <c r="J71" s="276"/>
      <c r="K71" s="277"/>
      <c r="L71" s="271"/>
      <c r="M71" s="271"/>
      <c r="N71" s="280"/>
      <c r="O71" s="279"/>
    </row>
    <row r="72" spans="1:15" x14ac:dyDescent="0.25">
      <c r="A72" s="269"/>
      <c r="B72" s="270"/>
      <c r="C72" s="271"/>
      <c r="D72" s="66"/>
      <c r="E72" s="271"/>
      <c r="G72" s="271"/>
      <c r="H72" s="110"/>
      <c r="I72" s="266"/>
      <c r="J72" s="265"/>
      <c r="K72" s="283"/>
      <c r="L72" s="266"/>
      <c r="M72" s="266"/>
      <c r="N72" s="272"/>
      <c r="O72" s="273"/>
    </row>
    <row r="73" spans="1:15" x14ac:dyDescent="0.25">
      <c r="A73" s="269"/>
      <c r="B73" s="270"/>
      <c r="C73" s="271"/>
      <c r="D73" s="66"/>
      <c r="E73" s="271"/>
      <c r="G73" s="271"/>
      <c r="H73" s="110"/>
      <c r="I73" s="266"/>
      <c r="J73" s="265"/>
      <c r="K73" s="283"/>
      <c r="L73" s="266"/>
      <c r="M73" s="266"/>
      <c r="N73" s="272"/>
      <c r="O73" s="273"/>
    </row>
    <row r="74" spans="1:15" ht="15.75" thickBot="1" x14ac:dyDescent="0.3">
      <c r="A74" s="294"/>
      <c r="B74" s="295"/>
      <c r="C74" s="296"/>
      <c r="D74" s="297"/>
      <c r="E74" s="296"/>
      <c r="F74" s="298"/>
      <c r="G74" s="296"/>
      <c r="H74" s="298"/>
      <c r="I74" s="296"/>
      <c r="J74" s="299"/>
      <c r="K74" s="300"/>
      <c r="L74" s="296"/>
      <c r="M74" s="296"/>
      <c r="N74" s="301"/>
      <c r="O74" s="302"/>
    </row>
    <row r="75" spans="1:15" x14ac:dyDescent="0.25">
      <c r="A75" s="66"/>
      <c r="B75" s="66"/>
      <c r="D75" s="66"/>
      <c r="N75" s="57"/>
      <c r="O75" s="57"/>
    </row>
    <row r="76" spans="1:15" x14ac:dyDescent="0.25">
      <c r="A76" s="66"/>
      <c r="B76" s="66"/>
      <c r="D76" s="66"/>
      <c r="N76" s="57"/>
      <c r="O76" s="57"/>
    </row>
    <row r="77" spans="1:15" x14ac:dyDescent="0.25">
      <c r="A77" s="66"/>
      <c r="B77" s="66"/>
      <c r="D77" s="66"/>
      <c r="N77" s="57"/>
      <c r="O77" s="57"/>
    </row>
    <row r="78" spans="1:15" ht="15.75" thickBot="1" x14ac:dyDescent="0.3">
      <c r="A78" s="159"/>
      <c r="B78" s="159"/>
      <c r="C78" s="99"/>
      <c r="D78" s="159"/>
      <c r="E78" s="99"/>
      <c r="F78" s="99"/>
      <c r="G78" s="99"/>
      <c r="H78" s="99"/>
      <c r="I78" s="99"/>
      <c r="J78" s="99"/>
      <c r="K78" s="99"/>
      <c r="L78" s="99"/>
      <c r="M78" s="99"/>
      <c r="N78" s="171"/>
      <c r="O78" s="171"/>
    </row>
    <row r="79" spans="1:15" x14ac:dyDescent="0.25">
      <c r="A79" s="100" t="s">
        <v>178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2"/>
    </row>
    <row r="80" spans="1:15" x14ac:dyDescent="0.25">
      <c r="A80" s="103" t="s">
        <v>54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ht="15.75" x14ac:dyDescent="0.3">
      <c r="A81" s="106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303" t="s">
        <v>55</v>
      </c>
      <c r="N81" s="303"/>
      <c r="O81" s="304"/>
    </row>
    <row r="82" spans="1:15" x14ac:dyDescent="0.25">
      <c r="A82" s="106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108"/>
    </row>
    <row r="83" spans="1:15" x14ac:dyDescent="0.25">
      <c r="A83" s="236" t="s">
        <v>56</v>
      </c>
      <c r="B83" s="237"/>
      <c r="C83" s="237"/>
      <c r="D83" s="237"/>
      <c r="E83" s="237"/>
      <c r="F83" s="237"/>
      <c r="G83" s="237"/>
      <c r="H83" s="237"/>
      <c r="I83" s="99"/>
      <c r="J83" s="99"/>
      <c r="K83" s="99"/>
      <c r="L83" s="99"/>
      <c r="M83" s="110" t="s">
        <v>157</v>
      </c>
      <c r="O83" s="108"/>
    </row>
    <row r="84" spans="1:15" x14ac:dyDescent="0.25">
      <c r="A84" s="236" t="s">
        <v>57</v>
      </c>
      <c r="B84" s="237"/>
      <c r="C84" s="237"/>
      <c r="D84" s="237"/>
      <c r="E84" s="237"/>
      <c r="F84" s="237"/>
      <c r="G84" s="237"/>
      <c r="H84" s="237"/>
      <c r="I84" s="99"/>
      <c r="J84" s="99"/>
      <c r="K84" s="99"/>
      <c r="L84" s="99"/>
      <c r="M84" s="110" t="s">
        <v>5</v>
      </c>
      <c r="O84" s="108"/>
    </row>
    <row r="85" spans="1:15" x14ac:dyDescent="0.25">
      <c r="A85" s="236" t="str">
        <f>+A8</f>
        <v>MES: FEBRERO</v>
      </c>
      <c r="B85" s="237"/>
      <c r="C85" s="237"/>
      <c r="D85" s="237"/>
      <c r="E85" s="237"/>
      <c r="F85" s="237"/>
      <c r="G85" s="237"/>
      <c r="H85" s="237"/>
      <c r="I85" s="99"/>
      <c r="J85" s="99"/>
      <c r="K85" s="99"/>
      <c r="L85" s="99"/>
      <c r="M85" s="110" t="s">
        <v>7</v>
      </c>
      <c r="O85" s="108"/>
    </row>
    <row r="86" spans="1:15" ht="15.75" thickBot="1" x14ac:dyDescent="0.3">
      <c r="A86" s="111" t="str">
        <f>[1]Hoja1!B9</f>
        <v>AÑO : 2026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 t="s">
        <v>9</v>
      </c>
      <c r="N86" s="112"/>
      <c r="O86" s="113"/>
    </row>
    <row r="87" spans="1:15" ht="15.75" thickBot="1" x14ac:dyDescent="0.3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</row>
    <row r="88" spans="1:15" x14ac:dyDescent="0.25">
      <c r="A88" s="305" t="s">
        <v>58</v>
      </c>
      <c r="B88" s="306"/>
      <c r="C88" s="306"/>
      <c r="D88" s="306"/>
      <c r="E88" s="306"/>
      <c r="F88" s="306"/>
      <c r="G88" s="306"/>
      <c r="H88" s="306"/>
      <c r="I88" s="306"/>
      <c r="J88" s="306"/>
      <c r="K88" s="306"/>
      <c r="L88" s="307"/>
      <c r="M88" s="308" t="s">
        <v>59</v>
      </c>
      <c r="N88" s="306"/>
      <c r="O88" s="309"/>
    </row>
    <row r="89" spans="1:15" x14ac:dyDescent="0.25">
      <c r="A89" s="310" t="s">
        <v>15</v>
      </c>
      <c r="B89" s="311"/>
      <c r="C89" s="311"/>
      <c r="D89" s="311"/>
      <c r="E89" s="311"/>
      <c r="F89" s="311"/>
      <c r="G89" s="312"/>
      <c r="H89" s="313" t="s">
        <v>60</v>
      </c>
      <c r="I89" s="314"/>
      <c r="J89" s="314"/>
      <c r="K89" s="314"/>
      <c r="L89" s="315"/>
      <c r="M89" s="249" t="s">
        <v>61</v>
      </c>
      <c r="N89" s="250" t="s">
        <v>62</v>
      </c>
      <c r="O89" s="251" t="s">
        <v>63</v>
      </c>
    </row>
    <row r="90" spans="1:15" x14ac:dyDescent="0.25">
      <c r="A90" s="128"/>
      <c r="B90" s="131" t="s">
        <v>64</v>
      </c>
      <c r="C90" s="130"/>
      <c r="D90" s="131"/>
      <c r="E90" s="130"/>
      <c r="F90" s="131"/>
      <c r="G90" s="130"/>
      <c r="H90" s="316"/>
      <c r="I90" s="316"/>
      <c r="J90" s="316"/>
      <c r="K90" s="316"/>
      <c r="L90" s="203"/>
      <c r="M90" s="134"/>
      <c r="N90" s="135"/>
      <c r="O90" s="136"/>
    </row>
    <row r="91" spans="1:15" ht="15.75" thickBot="1" x14ac:dyDescent="0.3">
      <c r="A91" s="317" t="s">
        <v>65</v>
      </c>
      <c r="B91" s="318" t="s">
        <v>65</v>
      </c>
      <c r="C91" s="319" t="s">
        <v>66</v>
      </c>
      <c r="D91" s="318" t="s">
        <v>67</v>
      </c>
      <c r="E91" s="319" t="s">
        <v>68</v>
      </c>
      <c r="F91" s="318" t="s">
        <v>69</v>
      </c>
      <c r="G91" s="319" t="s">
        <v>139</v>
      </c>
      <c r="H91" s="318" t="s">
        <v>71</v>
      </c>
      <c r="I91" s="318" t="s">
        <v>72</v>
      </c>
      <c r="J91" s="318" t="s">
        <v>73</v>
      </c>
      <c r="K91" s="318" t="s">
        <v>74</v>
      </c>
      <c r="L91" s="320"/>
      <c r="M91" s="142" t="s">
        <v>22</v>
      </c>
      <c r="N91" s="142" t="s">
        <v>23</v>
      </c>
      <c r="O91" s="321" t="s">
        <v>24</v>
      </c>
    </row>
    <row r="92" spans="1:15" x14ac:dyDescent="0.25">
      <c r="A92" s="144" t="s">
        <v>28</v>
      </c>
      <c r="B92" s="145" t="s">
        <v>76</v>
      </c>
      <c r="C92" s="146"/>
      <c r="D92" s="147" t="s">
        <v>34</v>
      </c>
      <c r="E92" s="146"/>
      <c r="F92" s="149" t="s">
        <v>77</v>
      </c>
      <c r="G92" s="322">
        <v>9998</v>
      </c>
      <c r="H92" s="149">
        <v>3</v>
      </c>
      <c r="I92" s="146"/>
      <c r="J92" s="207"/>
      <c r="K92" s="323"/>
      <c r="L92" s="168" t="s">
        <v>179</v>
      </c>
      <c r="M92" s="168"/>
      <c r="N92" s="208">
        <f>+N93+N95+N97+N99+N102</f>
        <v>856271</v>
      </c>
      <c r="O92" s="162">
        <f>+O93+O95+O97+O99+O102</f>
        <v>0</v>
      </c>
    </row>
    <row r="93" spans="1:15" hidden="1" x14ac:dyDescent="0.25">
      <c r="A93" s="156"/>
      <c r="B93" s="157"/>
      <c r="C93" s="158"/>
      <c r="D93" s="159"/>
      <c r="E93" s="158"/>
      <c r="F93" s="99"/>
      <c r="G93" s="158"/>
      <c r="H93" s="99"/>
      <c r="I93" s="168">
        <v>32</v>
      </c>
      <c r="J93" s="210"/>
      <c r="K93" s="324"/>
      <c r="L93" s="152" t="s">
        <v>180</v>
      </c>
      <c r="M93" s="168"/>
      <c r="N93" s="153">
        <f>+N94</f>
        <v>0</v>
      </c>
      <c r="O93" s="162"/>
    </row>
    <row r="94" spans="1:15" hidden="1" x14ac:dyDescent="0.25">
      <c r="A94" s="156"/>
      <c r="B94" s="157"/>
      <c r="C94" s="158"/>
      <c r="D94" s="159"/>
      <c r="E94" s="158"/>
      <c r="F94" s="99"/>
      <c r="G94" s="158"/>
      <c r="H94" s="99"/>
      <c r="I94" s="168"/>
      <c r="J94" s="209">
        <v>323</v>
      </c>
      <c r="K94" s="159"/>
      <c r="L94" s="99" t="s">
        <v>142</v>
      </c>
      <c r="M94" s="158"/>
      <c r="N94" s="153">
        <f>[1]Calculo!G192</f>
        <v>0</v>
      </c>
      <c r="O94" s="166"/>
    </row>
    <row r="95" spans="1:15" x14ac:dyDescent="0.25">
      <c r="A95" s="156"/>
      <c r="B95" s="157"/>
      <c r="C95" s="158"/>
      <c r="D95" s="159"/>
      <c r="E95" s="158"/>
      <c r="F95" s="99"/>
      <c r="G95" s="158"/>
      <c r="H95" s="152">
        <v>3</v>
      </c>
      <c r="I95" s="168">
        <v>3</v>
      </c>
      <c r="J95" s="210"/>
      <c r="K95" s="323"/>
      <c r="L95" s="168" t="s">
        <v>181</v>
      </c>
      <c r="M95" s="168"/>
      <c r="N95" s="153">
        <f>+N96</f>
        <v>152731</v>
      </c>
      <c r="O95" s="162">
        <f>+O96</f>
        <v>0</v>
      </c>
    </row>
    <row r="96" spans="1:15" x14ac:dyDescent="0.25">
      <c r="A96" s="156"/>
      <c r="B96" s="157"/>
      <c r="C96" s="158"/>
      <c r="D96" s="159"/>
      <c r="E96" s="158"/>
      <c r="F96" s="99"/>
      <c r="G96" s="158"/>
      <c r="H96" s="152"/>
      <c r="I96" s="158"/>
      <c r="J96" s="209">
        <v>1</v>
      </c>
      <c r="K96" s="325"/>
      <c r="L96" s="158" t="s">
        <v>182</v>
      </c>
      <c r="M96" s="158"/>
      <c r="N96" s="164">
        <f>[1]Calculo!$G$195</f>
        <v>152731</v>
      </c>
      <c r="O96" s="166"/>
    </row>
    <row r="97" spans="1:15" x14ac:dyDescent="0.25">
      <c r="A97" s="156"/>
      <c r="B97" s="157"/>
      <c r="C97" s="158"/>
      <c r="D97" s="159"/>
      <c r="E97" s="158"/>
      <c r="F97" s="99"/>
      <c r="G97" s="158"/>
      <c r="H97" s="152">
        <v>3</v>
      </c>
      <c r="I97" s="168">
        <v>5</v>
      </c>
      <c r="J97" s="210"/>
      <c r="K97" s="323"/>
      <c r="L97" s="168" t="s">
        <v>183</v>
      </c>
      <c r="M97" s="168"/>
      <c r="N97" s="153">
        <f>+N98</f>
        <v>38</v>
      </c>
      <c r="O97" s="162">
        <f>+O98</f>
        <v>0</v>
      </c>
    </row>
    <row r="98" spans="1:15" x14ac:dyDescent="0.25">
      <c r="A98" s="156"/>
      <c r="B98" s="157"/>
      <c r="C98" s="158"/>
      <c r="D98" s="159"/>
      <c r="E98" s="158"/>
      <c r="F98" s="99"/>
      <c r="G98" s="158"/>
      <c r="H98" s="152"/>
      <c r="I98" s="158"/>
      <c r="J98" s="209">
        <v>3</v>
      </c>
      <c r="K98" s="325"/>
      <c r="L98" s="158" t="s">
        <v>146</v>
      </c>
      <c r="M98" s="158"/>
      <c r="N98" s="164">
        <f>[1]Calculo!$G$200</f>
        <v>38</v>
      </c>
      <c r="O98" s="166"/>
    </row>
    <row r="99" spans="1:15" x14ac:dyDescent="0.25">
      <c r="A99" s="156"/>
      <c r="B99" s="157"/>
      <c r="C99" s="158"/>
      <c r="D99" s="159"/>
      <c r="E99" s="158"/>
      <c r="F99" s="99"/>
      <c r="G99" s="158"/>
      <c r="H99" s="152">
        <v>3</v>
      </c>
      <c r="I99" s="168">
        <v>7</v>
      </c>
      <c r="J99" s="210"/>
      <c r="K99" s="323"/>
      <c r="L99" s="168" t="s">
        <v>147</v>
      </c>
      <c r="M99" s="168"/>
      <c r="N99" s="153">
        <f>+N100</f>
        <v>484085</v>
      </c>
      <c r="O99" s="162">
        <f>+O100</f>
        <v>0</v>
      </c>
    </row>
    <row r="100" spans="1:15" x14ac:dyDescent="0.25">
      <c r="A100" s="156"/>
      <c r="B100" s="157"/>
      <c r="C100" s="158"/>
      <c r="D100" s="159"/>
      <c r="E100" s="158"/>
      <c r="F100" s="99"/>
      <c r="G100" s="158"/>
      <c r="H100" s="152"/>
      <c r="I100" s="158"/>
      <c r="J100" s="209">
        <v>1</v>
      </c>
      <c r="K100" s="325"/>
      <c r="L100" s="158" t="s">
        <v>148</v>
      </c>
      <c r="M100" s="158"/>
      <c r="N100" s="153">
        <f>+N101</f>
        <v>484085</v>
      </c>
      <c r="O100" s="166"/>
    </row>
    <row r="101" spans="1:15" x14ac:dyDescent="0.25">
      <c r="A101" s="156"/>
      <c r="B101" s="157"/>
      <c r="C101" s="158"/>
      <c r="D101" s="159"/>
      <c r="E101" s="158"/>
      <c r="F101" s="99"/>
      <c r="G101" s="158"/>
      <c r="H101" s="152">
        <v>3</v>
      </c>
      <c r="I101" s="158">
        <v>7</v>
      </c>
      <c r="J101" s="209">
        <v>1</v>
      </c>
      <c r="K101" s="325" t="s">
        <v>28</v>
      </c>
      <c r="L101" s="209" t="s">
        <v>149</v>
      </c>
      <c r="M101" s="158"/>
      <c r="N101" s="164">
        <f>[1]Calculo!$G$204</f>
        <v>484085</v>
      </c>
      <c r="O101" s="166"/>
    </row>
    <row r="102" spans="1:15" x14ac:dyDescent="0.25">
      <c r="A102" s="156"/>
      <c r="B102" s="157"/>
      <c r="C102" s="158"/>
      <c r="D102" s="159"/>
      <c r="E102" s="158"/>
      <c r="F102" s="99"/>
      <c r="G102" s="158"/>
      <c r="H102" s="152">
        <v>3</v>
      </c>
      <c r="I102" s="168">
        <v>9</v>
      </c>
      <c r="J102" s="210"/>
      <c r="K102" s="151"/>
      <c r="L102" s="210" t="s">
        <v>150</v>
      </c>
      <c r="M102" s="168"/>
      <c r="N102" s="153">
        <f>+N103+N104</f>
        <v>219417</v>
      </c>
      <c r="O102" s="162">
        <f>+O103+O104</f>
        <v>0</v>
      </c>
    </row>
    <row r="103" spans="1:15" x14ac:dyDescent="0.25">
      <c r="A103" s="156"/>
      <c r="B103" s="157"/>
      <c r="C103" s="158"/>
      <c r="D103" s="159"/>
      <c r="E103" s="158"/>
      <c r="F103" s="99"/>
      <c r="G103" s="158"/>
      <c r="H103" s="99"/>
      <c r="I103" s="158"/>
      <c r="J103" s="209">
        <v>1</v>
      </c>
      <c r="K103" s="163"/>
      <c r="L103" s="209" t="s">
        <v>151</v>
      </c>
      <c r="M103" s="158"/>
      <c r="N103" s="164">
        <f>[1]Calculo!$G$211</f>
        <v>24935</v>
      </c>
      <c r="O103" s="166"/>
    </row>
    <row r="104" spans="1:15" x14ac:dyDescent="0.25">
      <c r="A104" s="156"/>
      <c r="B104" s="157"/>
      <c r="C104" s="158"/>
      <c r="D104" s="159"/>
      <c r="E104" s="158"/>
      <c r="F104" s="99"/>
      <c r="G104" s="158"/>
      <c r="H104" s="99"/>
      <c r="I104" s="158"/>
      <c r="J104" s="209">
        <v>9</v>
      </c>
      <c r="K104" s="163"/>
      <c r="L104" s="209" t="s">
        <v>152</v>
      </c>
      <c r="M104" s="158"/>
      <c r="N104" s="164">
        <f>[1]Calculo!$G$216</f>
        <v>194482</v>
      </c>
      <c r="O104" s="166"/>
    </row>
    <row r="105" spans="1:15" x14ac:dyDescent="0.25">
      <c r="A105" s="156"/>
      <c r="B105" s="157"/>
      <c r="C105" s="158"/>
      <c r="D105" s="159"/>
      <c r="E105" s="158"/>
      <c r="F105" s="99"/>
      <c r="G105" s="158"/>
      <c r="H105" s="152"/>
      <c r="I105" s="168"/>
      <c r="J105" s="209">
        <v>424</v>
      </c>
      <c r="K105" s="163"/>
      <c r="L105" s="99"/>
      <c r="M105" s="168"/>
      <c r="N105" s="164"/>
      <c r="O105" s="162"/>
    </row>
    <row r="106" spans="1:15" x14ac:dyDescent="0.25">
      <c r="A106" s="156"/>
      <c r="B106" s="157"/>
      <c r="C106" s="158"/>
      <c r="D106" s="159"/>
      <c r="E106" s="158"/>
      <c r="F106" s="99"/>
      <c r="G106" s="158">
        <v>9998</v>
      </c>
      <c r="H106" s="152">
        <v>6</v>
      </c>
      <c r="I106" s="168"/>
      <c r="J106" s="210"/>
      <c r="K106" s="151"/>
      <c r="L106" s="152" t="s">
        <v>184</v>
      </c>
      <c r="M106" s="168"/>
      <c r="N106" s="153">
        <f>+N107</f>
        <v>8119173</v>
      </c>
      <c r="O106" s="162"/>
    </row>
    <row r="107" spans="1:15" x14ac:dyDescent="0.25">
      <c r="A107" s="156"/>
      <c r="B107" s="157"/>
      <c r="C107" s="158"/>
      <c r="D107" s="159"/>
      <c r="E107" s="158"/>
      <c r="F107" s="99"/>
      <c r="G107" s="158"/>
      <c r="H107" s="152">
        <v>6</v>
      </c>
      <c r="I107" s="168">
        <v>1</v>
      </c>
      <c r="J107" s="210"/>
      <c r="K107" s="151"/>
      <c r="L107" s="152" t="s">
        <v>185</v>
      </c>
      <c r="M107" s="168"/>
      <c r="N107" s="153">
        <f>+N108+N109+N110</f>
        <v>8119173</v>
      </c>
      <c r="O107" s="162"/>
    </row>
    <row r="108" spans="1:15" x14ac:dyDescent="0.25">
      <c r="A108" s="156"/>
      <c r="B108" s="157"/>
      <c r="C108" s="158"/>
      <c r="D108" s="159"/>
      <c r="E108" s="158"/>
      <c r="F108" s="158"/>
      <c r="G108" s="209"/>
      <c r="H108" s="99"/>
      <c r="I108" s="158">
        <v>1</v>
      </c>
      <c r="J108" s="209">
        <v>3</v>
      </c>
      <c r="K108" s="163"/>
      <c r="L108" s="99" t="s">
        <v>186</v>
      </c>
      <c r="M108" s="158"/>
      <c r="N108" s="164">
        <f>[1]Calculo!E246</f>
        <v>2273368</v>
      </c>
      <c r="O108" s="166"/>
    </row>
    <row r="109" spans="1:15" x14ac:dyDescent="0.25">
      <c r="A109" s="156"/>
      <c r="B109" s="157"/>
      <c r="C109" s="158"/>
      <c r="D109" s="159"/>
      <c r="E109" s="158"/>
      <c r="F109" s="158"/>
      <c r="G109" s="209"/>
      <c r="H109" s="99"/>
      <c r="I109" s="158">
        <v>4</v>
      </c>
      <c r="J109" s="158">
        <v>6</v>
      </c>
      <c r="K109" s="163"/>
      <c r="L109" s="99" t="s">
        <v>187</v>
      </c>
      <c r="M109" s="158"/>
      <c r="N109" s="164">
        <f>[1]Calculo!E245</f>
        <v>3491244</v>
      </c>
      <c r="O109" s="166"/>
    </row>
    <row r="110" spans="1:15" x14ac:dyDescent="0.25">
      <c r="A110" s="156"/>
      <c r="B110" s="157"/>
      <c r="C110" s="158"/>
      <c r="D110" s="159"/>
      <c r="E110" s="158"/>
      <c r="F110" s="158"/>
      <c r="G110" s="99"/>
      <c r="H110" s="160"/>
      <c r="I110" s="160">
        <v>1</v>
      </c>
      <c r="J110" s="158">
        <v>9</v>
      </c>
      <c r="K110" s="163"/>
      <c r="L110" s="99" t="s">
        <v>188</v>
      </c>
      <c r="M110" s="158"/>
      <c r="N110" s="164">
        <f>ROUND([1]Calculo!E247,0)</f>
        <v>2354561</v>
      </c>
      <c r="O110" s="166"/>
    </row>
    <row r="111" spans="1:15" x14ac:dyDescent="0.25">
      <c r="A111" s="156"/>
      <c r="B111" s="157"/>
      <c r="C111" s="158"/>
      <c r="D111" s="159"/>
      <c r="E111" s="158"/>
      <c r="F111" s="158"/>
      <c r="G111" s="99"/>
      <c r="H111" s="160"/>
      <c r="I111" s="160"/>
      <c r="J111" s="158"/>
      <c r="K111" s="163"/>
      <c r="L111" s="99"/>
      <c r="M111" s="158"/>
      <c r="N111" s="164"/>
      <c r="O111" s="166"/>
    </row>
    <row r="112" spans="1:15" x14ac:dyDescent="0.25">
      <c r="A112" s="156"/>
      <c r="B112" s="157"/>
      <c r="C112" s="158"/>
      <c r="D112" s="159"/>
      <c r="E112" s="158"/>
      <c r="F112" s="158"/>
      <c r="G112" s="99"/>
      <c r="H112" s="160"/>
      <c r="I112" s="160"/>
      <c r="J112" s="158"/>
      <c r="K112" s="158"/>
      <c r="L112" s="99"/>
      <c r="M112" s="158"/>
      <c r="N112" s="164"/>
      <c r="O112" s="166"/>
    </row>
    <row r="113" spans="1:15" x14ac:dyDescent="0.25">
      <c r="A113" s="156"/>
      <c r="B113" s="157"/>
      <c r="C113" s="158"/>
      <c r="D113" s="159"/>
      <c r="E113" s="158"/>
      <c r="F113" s="158"/>
      <c r="G113" s="99"/>
      <c r="H113" s="160"/>
      <c r="I113" s="160"/>
      <c r="J113" s="158"/>
      <c r="K113" s="158"/>
      <c r="L113" s="99"/>
      <c r="M113" s="158"/>
      <c r="N113" s="164"/>
      <c r="O113" s="166"/>
    </row>
    <row r="114" spans="1:15" x14ac:dyDescent="0.25">
      <c r="A114" s="156"/>
      <c r="B114" s="157"/>
      <c r="C114" s="158"/>
      <c r="D114" s="159"/>
      <c r="E114" s="158"/>
      <c r="F114" s="158"/>
      <c r="G114" s="99"/>
      <c r="H114" s="160"/>
      <c r="I114" s="160"/>
      <c r="J114" s="158"/>
      <c r="K114" s="158"/>
      <c r="L114" s="99"/>
      <c r="M114" s="158"/>
      <c r="N114" s="164"/>
      <c r="O114" s="166"/>
    </row>
    <row r="115" spans="1:15" x14ac:dyDescent="0.25">
      <c r="A115" s="156"/>
      <c r="B115" s="157"/>
      <c r="C115" s="158"/>
      <c r="D115" s="159"/>
      <c r="E115" s="158"/>
      <c r="F115" s="158"/>
      <c r="G115" s="99"/>
      <c r="H115" s="160"/>
      <c r="I115" s="160"/>
      <c r="J115" s="158"/>
      <c r="K115" s="158"/>
      <c r="L115" s="99"/>
      <c r="M115" s="158"/>
      <c r="N115" s="164"/>
      <c r="O115" s="166"/>
    </row>
    <row r="116" spans="1:15" x14ac:dyDescent="0.25">
      <c r="A116" s="156"/>
      <c r="B116" s="157"/>
      <c r="C116" s="158"/>
      <c r="D116" s="159"/>
      <c r="E116" s="158"/>
      <c r="F116" s="158"/>
      <c r="G116" s="99"/>
      <c r="H116" s="160"/>
      <c r="I116" s="160"/>
      <c r="J116" s="158"/>
      <c r="K116" s="158"/>
      <c r="L116" s="99"/>
      <c r="M116" s="158"/>
      <c r="N116" s="164"/>
      <c r="O116" s="166"/>
    </row>
    <row r="117" spans="1:15" x14ac:dyDescent="0.25">
      <c r="A117" s="156"/>
      <c r="B117" s="157"/>
      <c r="C117" s="158"/>
      <c r="D117" s="159"/>
      <c r="E117" s="158"/>
      <c r="F117" s="158"/>
      <c r="G117" s="99"/>
      <c r="H117" s="160"/>
      <c r="I117" s="160"/>
      <c r="J117" s="158"/>
      <c r="K117" s="158"/>
      <c r="L117" s="99"/>
      <c r="M117" s="158"/>
      <c r="N117" s="164"/>
      <c r="O117" s="166"/>
    </row>
    <row r="118" spans="1:15" x14ac:dyDescent="0.25">
      <c r="A118" s="156"/>
      <c r="B118" s="157"/>
      <c r="C118" s="158"/>
      <c r="D118" s="159"/>
      <c r="E118" s="158"/>
      <c r="F118" s="158"/>
      <c r="G118" s="99"/>
      <c r="H118" s="160"/>
      <c r="I118" s="160"/>
      <c r="J118" s="158"/>
      <c r="K118" s="158"/>
      <c r="L118" s="99"/>
      <c r="M118" s="158"/>
      <c r="N118" s="164"/>
      <c r="O118" s="166"/>
    </row>
    <row r="119" spans="1:15" x14ac:dyDescent="0.25">
      <c r="A119" s="156"/>
      <c r="B119" s="157"/>
      <c r="C119" s="158"/>
      <c r="D119" s="159"/>
      <c r="E119" s="158"/>
      <c r="F119" s="158"/>
      <c r="G119" s="99"/>
      <c r="H119" s="160"/>
      <c r="I119" s="160"/>
      <c r="J119" s="158"/>
      <c r="K119" s="158"/>
      <c r="L119" s="99"/>
      <c r="M119" s="158"/>
      <c r="N119" s="164"/>
      <c r="O119" s="166"/>
    </row>
    <row r="120" spans="1:15" x14ac:dyDescent="0.25">
      <c r="A120" s="156"/>
      <c r="B120" s="157"/>
      <c r="C120" s="158"/>
      <c r="D120" s="159"/>
      <c r="E120" s="158"/>
      <c r="F120" s="158"/>
      <c r="G120" s="99"/>
      <c r="H120" s="160"/>
      <c r="I120" s="160"/>
      <c r="J120" s="158"/>
      <c r="K120" s="158"/>
      <c r="L120" s="99"/>
      <c r="M120" s="158"/>
      <c r="N120" s="164"/>
      <c r="O120" s="166"/>
    </row>
    <row r="121" spans="1:15" x14ac:dyDescent="0.25">
      <c r="A121" s="156"/>
      <c r="B121" s="157"/>
      <c r="C121" s="158"/>
      <c r="D121" s="159"/>
      <c r="E121" s="158"/>
      <c r="F121" s="158"/>
      <c r="G121" s="99"/>
      <c r="H121" s="160"/>
      <c r="I121" s="160"/>
      <c r="J121" s="158"/>
      <c r="K121" s="158"/>
      <c r="L121" s="99"/>
      <c r="M121" s="158"/>
      <c r="N121" s="164"/>
      <c r="O121" s="166"/>
    </row>
    <row r="122" spans="1:15" x14ac:dyDescent="0.25">
      <c r="A122" s="156"/>
      <c r="B122" s="157"/>
      <c r="C122" s="158"/>
      <c r="D122" s="159"/>
      <c r="E122" s="158"/>
      <c r="F122" s="158"/>
      <c r="G122" s="99"/>
      <c r="H122" s="160"/>
      <c r="I122" s="160"/>
      <c r="J122" s="158"/>
      <c r="K122" s="158"/>
      <c r="L122" s="99"/>
      <c r="M122" s="158"/>
      <c r="N122" s="164"/>
      <c r="O122" s="166"/>
    </row>
    <row r="123" spans="1:15" x14ac:dyDescent="0.25">
      <c r="A123" s="156"/>
      <c r="B123" s="157"/>
      <c r="C123" s="158"/>
      <c r="D123" s="159"/>
      <c r="E123" s="158"/>
      <c r="F123" s="158"/>
      <c r="G123" s="99"/>
      <c r="H123" s="160"/>
      <c r="I123" s="160"/>
      <c r="J123" s="158"/>
      <c r="K123" s="158"/>
      <c r="L123" s="99"/>
      <c r="M123" s="158"/>
      <c r="N123" s="164"/>
      <c r="O123" s="166"/>
    </row>
    <row r="124" spans="1:15" x14ac:dyDescent="0.25">
      <c r="A124" s="156"/>
      <c r="B124" s="157"/>
      <c r="C124" s="158"/>
      <c r="D124" s="159"/>
      <c r="E124" s="158"/>
      <c r="F124" s="158"/>
      <c r="G124" s="99"/>
      <c r="H124" s="160"/>
      <c r="I124" s="160"/>
      <c r="J124" s="158"/>
      <c r="K124" s="158"/>
      <c r="L124" s="99"/>
      <c r="M124" s="158"/>
      <c r="N124" s="164"/>
      <c r="O124" s="166"/>
    </row>
    <row r="125" spans="1:15" x14ac:dyDescent="0.25">
      <c r="A125" s="156"/>
      <c r="B125" s="157"/>
      <c r="C125" s="158"/>
      <c r="D125" s="159"/>
      <c r="E125" s="158"/>
      <c r="F125" s="158"/>
      <c r="G125" s="99"/>
      <c r="H125" s="160"/>
      <c r="I125" s="160"/>
      <c r="J125" s="158"/>
      <c r="K125" s="158"/>
      <c r="L125" s="99"/>
      <c r="M125" s="158"/>
      <c r="N125" s="164"/>
      <c r="O125" s="166"/>
    </row>
    <row r="126" spans="1:15" x14ac:dyDescent="0.25">
      <c r="A126" s="156"/>
      <c r="B126" s="157"/>
      <c r="C126" s="158"/>
      <c r="D126" s="159"/>
      <c r="E126" s="158"/>
      <c r="F126" s="158"/>
      <c r="G126" s="99"/>
      <c r="H126" s="160"/>
      <c r="I126" s="160"/>
      <c r="J126" s="158"/>
      <c r="K126" s="158"/>
      <c r="L126" s="99"/>
      <c r="M126" s="158"/>
      <c r="N126" s="164"/>
      <c r="O126" s="166"/>
    </row>
    <row r="127" spans="1:15" ht="15.75" thickBot="1" x14ac:dyDescent="0.3">
      <c r="A127" s="173"/>
      <c r="B127" s="174"/>
      <c r="C127" s="175"/>
      <c r="D127" s="176"/>
      <c r="E127" s="175"/>
      <c r="F127" s="175"/>
      <c r="G127" s="177"/>
      <c r="H127" s="178"/>
      <c r="I127" s="178"/>
      <c r="J127" s="175"/>
      <c r="K127" s="175"/>
      <c r="L127" s="177"/>
      <c r="M127" s="175"/>
      <c r="N127" s="180"/>
      <c r="O127" s="182"/>
    </row>
    <row r="128" spans="1:15" ht="15.75" thickBot="1" x14ac:dyDescent="0.3">
      <c r="A128" s="326"/>
      <c r="B128" s="327"/>
      <c r="C128" s="328"/>
      <c r="D128" s="329"/>
      <c r="E128" s="328"/>
      <c r="F128" s="328"/>
      <c r="G128" s="330" t="s">
        <v>46</v>
      </c>
      <c r="H128" s="330"/>
      <c r="I128" s="330"/>
      <c r="J128" s="331"/>
      <c r="K128" s="332"/>
      <c r="L128" s="332"/>
      <c r="M128" s="328"/>
      <c r="N128" s="333">
        <f>N15+N35+N92+N106</f>
        <v>34099771</v>
      </c>
      <c r="O128" s="334"/>
    </row>
    <row r="129" spans="1:15" ht="15.75" thickTop="1" x14ac:dyDescent="0.25">
      <c r="A129" s="99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222"/>
      <c r="O129" s="222"/>
    </row>
    <row r="130" spans="1:15" x14ac:dyDescent="0.25">
      <c r="A130" s="99"/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222"/>
      <c r="O130" s="222"/>
    </row>
    <row r="131" spans="1:15" x14ac:dyDescent="0.25">
      <c r="A131" s="99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222"/>
      <c r="O131" s="222"/>
    </row>
    <row r="132" spans="1:15" x14ac:dyDescent="0.25">
      <c r="A132" s="99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222"/>
      <c r="O132" s="222"/>
    </row>
    <row r="133" spans="1:15" x14ac:dyDescent="0.25">
      <c r="A133" s="99"/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222"/>
      <c r="O133" s="222"/>
    </row>
    <row r="134" spans="1:15" x14ac:dyDescent="0.25">
      <c r="A134" s="99"/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222"/>
      <c r="O134" s="222"/>
    </row>
    <row r="135" spans="1:15" x14ac:dyDescent="0.25">
      <c r="A135" s="99"/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222"/>
      <c r="O135" s="222"/>
    </row>
    <row r="136" spans="1:15" x14ac:dyDescent="0.25">
      <c r="A136" s="99"/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222"/>
      <c r="O136" s="222"/>
    </row>
    <row r="137" spans="1:15" x14ac:dyDescent="0.25">
      <c r="A137" s="99"/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222"/>
      <c r="O137" s="222"/>
    </row>
    <row r="138" spans="1:15" x14ac:dyDescent="0.25">
      <c r="A138" s="99"/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222"/>
      <c r="O138" s="222"/>
    </row>
    <row r="139" spans="1:15" x14ac:dyDescent="0.25">
      <c r="A139" s="99"/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222"/>
      <c r="O139" s="222"/>
    </row>
    <row r="140" spans="1:15" x14ac:dyDescent="0.25">
      <c r="A140" s="99"/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222"/>
      <c r="O140" s="222"/>
    </row>
    <row r="141" spans="1:15" x14ac:dyDescent="0.25">
      <c r="A141" s="99"/>
      <c r="B141" s="99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222"/>
      <c r="O141" s="222"/>
    </row>
    <row r="142" spans="1:15" x14ac:dyDescent="0.25">
      <c r="A142" s="223" t="str">
        <f>+'[1]Hoja3 - H'!A148</f>
        <v>LIC.  MARICELA CHECO</v>
      </c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 t="str">
        <f>+'[1]Hoja3 - H'!M148</f>
        <v xml:space="preserve">FERNANDO DURÁN </v>
      </c>
      <c r="M142" s="223"/>
      <c r="N142" s="223"/>
      <c r="O142" s="223"/>
    </row>
    <row r="143" spans="1:15" x14ac:dyDescent="0.25">
      <c r="A143" s="224" t="s">
        <v>49</v>
      </c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5" t="s">
        <v>189</v>
      </c>
      <c r="M143" s="225"/>
      <c r="N143" s="225"/>
      <c r="O143" s="225"/>
    </row>
    <row r="144" spans="1:15" x14ac:dyDescent="0.25">
      <c r="A144" s="225" t="str">
        <f>+'[1]Hoja3 - H'!A150</f>
        <v xml:space="preserve">Contralor </v>
      </c>
      <c r="B144" s="225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 t="str">
        <f>+'[1]Hoja3 - H'!M150</f>
        <v>ADMINSTRADOR GENERAL</v>
      </c>
      <c r="M144" s="225"/>
      <c r="N144" s="225"/>
      <c r="O144" s="225"/>
    </row>
    <row r="145" spans="1:15" ht="15.75" x14ac:dyDescent="0.25">
      <c r="A145" s="335"/>
      <c r="B145" s="335"/>
      <c r="C145" s="335"/>
      <c r="D145" s="335"/>
      <c r="E145" s="335"/>
      <c r="F145" s="335"/>
      <c r="G145" s="335"/>
      <c r="H145" s="335"/>
      <c r="I145" s="335"/>
      <c r="J145" s="335"/>
      <c r="K145" s="335"/>
      <c r="L145" s="335"/>
      <c r="M145" s="335"/>
      <c r="N145" s="335"/>
      <c r="O145" s="335"/>
    </row>
  </sheetData>
  <mergeCells count="29">
    <mergeCell ref="A143:K143"/>
    <mergeCell ref="L143:O143"/>
    <mergeCell ref="A144:K144"/>
    <mergeCell ref="L144:O144"/>
    <mergeCell ref="A89:G89"/>
    <mergeCell ref="H89:L89"/>
    <mergeCell ref="L90:L91"/>
    <mergeCell ref="G128:J128"/>
    <mergeCell ref="A142:K142"/>
    <mergeCell ref="L142:O142"/>
    <mergeCell ref="A80:O80"/>
    <mergeCell ref="M81:O81"/>
    <mergeCell ref="A83:H83"/>
    <mergeCell ref="A84:H84"/>
    <mergeCell ref="A85:H85"/>
    <mergeCell ref="A88:L88"/>
    <mergeCell ref="M88:O88"/>
    <mergeCell ref="A11:J11"/>
    <mergeCell ref="M11:O11"/>
    <mergeCell ref="A12:G12"/>
    <mergeCell ref="H12:L12"/>
    <mergeCell ref="L13:L14"/>
    <mergeCell ref="A79:O79"/>
    <mergeCell ref="A2:O2"/>
    <mergeCell ref="A3:O3"/>
    <mergeCell ref="M4:N4"/>
    <mergeCell ref="A6:H6"/>
    <mergeCell ref="A7:H7"/>
    <mergeCell ref="A8:H8"/>
  </mergeCells>
  <pageMargins left="0.7" right="0.7" top="0.75" bottom="0.75" header="0.3" footer="0.3"/>
  <pageSetup scale="58" orientation="portrait" horizontalDpi="0" verticalDpi="0" r:id="rId1"/>
  <rowBreaks count="1" manualBreakCount="1">
    <brk id="78" max="16383" man="1"/>
  </rowBreaks>
  <colBreaks count="1" manualBreakCount="1">
    <brk id="15" max="14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EE9E-D269-4A82-BC7B-1EF4B170A32C}">
  <dimension ref="A1:P150"/>
  <sheetViews>
    <sheetView tabSelected="1" zoomScaleNormal="100" workbookViewId="0">
      <selection activeCell="R15" sqref="R15"/>
    </sheetView>
  </sheetViews>
  <sheetFormatPr baseColWidth="10" defaultRowHeight="15" x14ac:dyDescent="0.25"/>
  <cols>
    <col min="1" max="1" width="5.140625" style="99" customWidth="1"/>
    <col min="2" max="2" width="5.28515625" style="99" customWidth="1"/>
    <col min="3" max="3" width="5" style="99" customWidth="1"/>
    <col min="4" max="4" width="9.7109375" style="99" customWidth="1"/>
    <col min="5" max="5" width="7.7109375" style="99" customWidth="1"/>
    <col min="6" max="6" width="5.140625" style="99" customWidth="1"/>
    <col min="7" max="7" width="6.28515625" style="99" customWidth="1"/>
    <col min="8" max="8" width="2.85546875" style="99" customWidth="1"/>
    <col min="9" max="9" width="5.140625" style="99" customWidth="1"/>
    <col min="10" max="10" width="6.140625" style="99" customWidth="1"/>
    <col min="11" max="12" width="6.7109375" style="99" customWidth="1"/>
    <col min="13" max="13" width="39.140625" style="99" customWidth="1"/>
    <col min="14" max="14" width="12.7109375" style="99" customWidth="1"/>
    <col min="15" max="15" width="21.42578125" style="99" bestFit="1" customWidth="1"/>
    <col min="16" max="16" width="9.7109375" style="99" customWidth="1"/>
  </cols>
  <sheetData>
    <row r="1" spans="1:16" ht="15.75" thickBot="1" x14ac:dyDescent="0.3"/>
    <row r="2" spans="1:16" x14ac:dyDescent="0.25">
      <c r="A2" s="100" t="s">
        <v>190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</row>
    <row r="3" spans="1:16" x14ac:dyDescent="0.25">
      <c r="A3" s="103" t="s">
        <v>54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/>
    </row>
    <row r="4" spans="1:16" ht="15.75" x14ac:dyDescent="0.3">
      <c r="A4" s="106"/>
      <c r="O4" s="336" t="s">
        <v>55</v>
      </c>
      <c r="P4" s="235"/>
    </row>
    <row r="5" spans="1:16" x14ac:dyDescent="0.25">
      <c r="A5" s="106"/>
      <c r="P5" s="108"/>
    </row>
    <row r="6" spans="1:16" x14ac:dyDescent="0.25">
      <c r="A6" s="109" t="s">
        <v>56</v>
      </c>
      <c r="N6" s="110" t="s">
        <v>157</v>
      </c>
      <c r="O6" s="226"/>
      <c r="P6" s="108"/>
    </row>
    <row r="7" spans="1:16" x14ac:dyDescent="0.25">
      <c r="A7" s="109" t="s">
        <v>57</v>
      </c>
      <c r="N7" s="110" t="s">
        <v>5</v>
      </c>
      <c r="O7" s="226"/>
      <c r="P7" s="108"/>
    </row>
    <row r="8" spans="1:16" x14ac:dyDescent="0.25">
      <c r="A8" s="109" t="str">
        <f>+'[1]Hoja2 - F'!A90</f>
        <v>MES: FEBRERO</v>
      </c>
      <c r="N8" s="110" t="s">
        <v>7</v>
      </c>
      <c r="O8" s="226"/>
      <c r="P8" s="108"/>
    </row>
    <row r="9" spans="1:16" ht="15.75" thickBot="1" x14ac:dyDescent="0.3">
      <c r="A9" s="111" t="str">
        <f>+[1]Hoja1!B9</f>
        <v>AÑO : 2026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 t="s">
        <v>9</v>
      </c>
      <c r="O9" s="112"/>
      <c r="P9" s="113"/>
    </row>
    <row r="10" spans="1:16" ht="15.75" thickBot="1" x14ac:dyDescent="0.3">
      <c r="A10" s="337"/>
      <c r="B10" s="338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12"/>
      <c r="O10" s="298"/>
      <c r="P10" s="339"/>
    </row>
    <row r="11" spans="1:16" x14ac:dyDescent="0.25">
      <c r="A11" s="305" t="s">
        <v>58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40"/>
      <c r="M11" s="340"/>
      <c r="N11" s="308" t="s">
        <v>59</v>
      </c>
      <c r="O11" s="306"/>
      <c r="P11" s="309"/>
    </row>
    <row r="12" spans="1:16" x14ac:dyDescent="0.25">
      <c r="A12" s="310" t="s">
        <v>15</v>
      </c>
      <c r="B12" s="311"/>
      <c r="C12" s="311"/>
      <c r="D12" s="311"/>
      <c r="E12" s="311"/>
      <c r="F12" s="311"/>
      <c r="G12" s="312"/>
      <c r="H12" s="341"/>
      <c r="I12" s="342" t="s">
        <v>60</v>
      </c>
      <c r="J12" s="343"/>
      <c r="K12" s="343"/>
      <c r="L12" s="343"/>
      <c r="M12" s="133"/>
      <c r="N12" s="249" t="s">
        <v>61</v>
      </c>
      <c r="O12" s="250" t="s">
        <v>62</v>
      </c>
      <c r="P12" s="251" t="s">
        <v>63</v>
      </c>
    </row>
    <row r="13" spans="1:16" x14ac:dyDescent="0.25">
      <c r="A13" s="197"/>
      <c r="B13" s="129" t="s">
        <v>64</v>
      </c>
      <c r="C13" s="198"/>
      <c r="D13" s="129"/>
      <c r="E13" s="198"/>
      <c r="F13" s="129"/>
      <c r="G13" s="198"/>
      <c r="H13" s="198"/>
      <c r="I13" s="129"/>
      <c r="J13" s="129"/>
      <c r="K13" s="344"/>
      <c r="L13" s="344"/>
      <c r="M13" s="199"/>
      <c r="N13" s="345"/>
      <c r="O13" s="135"/>
      <c r="P13" s="136"/>
    </row>
    <row r="14" spans="1:16" ht="15.75" thickBot="1" x14ac:dyDescent="0.3">
      <c r="A14" s="200" t="s">
        <v>65</v>
      </c>
      <c r="B14" s="201" t="s">
        <v>65</v>
      </c>
      <c r="C14" s="202" t="s">
        <v>66</v>
      </c>
      <c r="D14" s="201" t="s">
        <v>67</v>
      </c>
      <c r="E14" s="202" t="s">
        <v>68</v>
      </c>
      <c r="F14" s="201" t="s">
        <v>69</v>
      </c>
      <c r="G14" s="202" t="s">
        <v>139</v>
      </c>
      <c r="H14" s="202"/>
      <c r="I14" s="201" t="s">
        <v>71</v>
      </c>
      <c r="J14" s="201" t="s">
        <v>72</v>
      </c>
      <c r="K14" s="346" t="s">
        <v>73</v>
      </c>
      <c r="L14" s="346" t="s">
        <v>74</v>
      </c>
      <c r="M14" s="203"/>
      <c r="N14" s="347" t="s">
        <v>22</v>
      </c>
      <c r="O14" s="205" t="s">
        <v>23</v>
      </c>
      <c r="P14" s="206" t="s">
        <v>24</v>
      </c>
    </row>
    <row r="15" spans="1:16" x14ac:dyDescent="0.25">
      <c r="A15" s="144" t="s">
        <v>75</v>
      </c>
      <c r="B15" s="145" t="s">
        <v>76</v>
      </c>
      <c r="C15" s="146"/>
      <c r="D15" s="147" t="s">
        <v>28</v>
      </c>
      <c r="E15" s="146"/>
      <c r="F15" s="149" t="s">
        <v>77</v>
      </c>
      <c r="G15" s="146"/>
      <c r="H15" s="149"/>
      <c r="I15" s="149">
        <v>1</v>
      </c>
      <c r="J15" s="146">
        <v>1</v>
      </c>
      <c r="K15" s="207">
        <v>1</v>
      </c>
      <c r="L15" s="207"/>
      <c r="M15" s="146" t="s">
        <v>78</v>
      </c>
      <c r="N15" s="208"/>
      <c r="O15" s="348">
        <f>+O16+O26+O30+O33</f>
        <v>69498495</v>
      </c>
      <c r="P15" s="155">
        <f>+P16+P20+P33</f>
        <v>0</v>
      </c>
    </row>
    <row r="16" spans="1:16" x14ac:dyDescent="0.25">
      <c r="A16" s="156"/>
      <c r="B16" s="157"/>
      <c r="C16" s="158"/>
      <c r="D16" s="159"/>
      <c r="E16" s="158"/>
      <c r="G16" s="158"/>
      <c r="I16" s="99">
        <v>1</v>
      </c>
      <c r="J16" s="168">
        <v>1</v>
      </c>
      <c r="K16" s="210"/>
      <c r="L16" s="210"/>
      <c r="M16" s="168" t="s">
        <v>191</v>
      </c>
      <c r="N16" s="153"/>
      <c r="O16" s="161">
        <f>+O17+O20+O23+O24</f>
        <v>62272522</v>
      </c>
      <c r="P16" s="162">
        <f>+P18+P19</f>
        <v>0</v>
      </c>
    </row>
    <row r="17" spans="1:16" x14ac:dyDescent="0.25">
      <c r="A17" s="156"/>
      <c r="B17" s="157"/>
      <c r="C17" s="158"/>
      <c r="D17" s="159"/>
      <c r="E17" s="158"/>
      <c r="G17" s="158"/>
      <c r="J17" s="168"/>
      <c r="K17" s="210">
        <v>1</v>
      </c>
      <c r="L17" s="209"/>
      <c r="M17" s="168" t="s">
        <v>80</v>
      </c>
      <c r="N17" s="153"/>
      <c r="O17" s="172">
        <f>+O18+O19</f>
        <v>46879276</v>
      </c>
      <c r="P17" s="162"/>
    </row>
    <row r="18" spans="1:16" x14ac:dyDescent="0.25">
      <c r="A18" s="156"/>
      <c r="B18" s="157"/>
      <c r="C18" s="158"/>
      <c r="D18" s="159"/>
      <c r="E18" s="158"/>
      <c r="G18" s="148" t="s">
        <v>27</v>
      </c>
      <c r="H18" s="349"/>
      <c r="J18" s="158"/>
      <c r="K18" s="209"/>
      <c r="L18" s="325" t="s">
        <v>28</v>
      </c>
      <c r="M18" s="158" t="s">
        <v>81</v>
      </c>
      <c r="N18" s="164"/>
      <c r="O18" s="171">
        <f>ROUND([1]Hoja1!I19*0.63,0)</f>
        <v>24230988</v>
      </c>
      <c r="P18" s="166"/>
    </row>
    <row r="19" spans="1:16" x14ac:dyDescent="0.25">
      <c r="A19" s="156"/>
      <c r="B19" s="157"/>
      <c r="C19" s="158"/>
      <c r="D19" s="159"/>
      <c r="E19" s="158"/>
      <c r="G19" s="158">
        <v>9998</v>
      </c>
      <c r="J19" s="158"/>
      <c r="K19" s="209"/>
      <c r="L19" s="325" t="s">
        <v>28</v>
      </c>
      <c r="M19" s="158" t="s">
        <v>81</v>
      </c>
      <c r="N19" s="164"/>
      <c r="O19" s="165">
        <f>ROUND([1]Calculo!H52-O18,0)</f>
        <v>22648288</v>
      </c>
      <c r="P19" s="166"/>
    </row>
    <row r="20" spans="1:16" x14ac:dyDescent="0.25">
      <c r="A20" s="156"/>
      <c r="B20" s="157"/>
      <c r="C20" s="158"/>
      <c r="D20" s="159"/>
      <c r="E20" s="158"/>
      <c r="G20" s="158">
        <v>9998</v>
      </c>
      <c r="J20" s="168"/>
      <c r="K20" s="210">
        <v>2</v>
      </c>
      <c r="L20" s="325"/>
      <c r="M20" s="158" t="s">
        <v>83</v>
      </c>
      <c r="N20" s="153"/>
      <c r="O20" s="161">
        <f>ROUND(O21+O22,0)</f>
        <v>390732</v>
      </c>
      <c r="P20" s="162">
        <f>+P21</f>
        <v>0</v>
      </c>
    </row>
    <row r="21" spans="1:16" x14ac:dyDescent="0.25">
      <c r="A21" s="156"/>
      <c r="B21" s="157"/>
      <c r="C21" s="158"/>
      <c r="D21" s="159"/>
      <c r="E21" s="158"/>
      <c r="G21" s="158"/>
      <c r="J21" s="158"/>
      <c r="K21" s="209"/>
      <c r="L21" s="325" t="s">
        <v>31</v>
      </c>
      <c r="M21" s="209" t="s">
        <v>84</v>
      </c>
      <c r="N21" s="164"/>
      <c r="O21" s="165">
        <f>[1]Calculo!$H$55</f>
        <v>390732</v>
      </c>
      <c r="P21" s="166"/>
    </row>
    <row r="22" spans="1:16" hidden="1" x14ac:dyDescent="0.25">
      <c r="A22" s="156"/>
      <c r="B22" s="157"/>
      <c r="C22" s="158"/>
      <c r="D22" s="159"/>
      <c r="E22" s="158"/>
      <c r="G22" s="148" t="s">
        <v>27</v>
      </c>
      <c r="H22" s="349"/>
      <c r="I22" s="99">
        <v>1</v>
      </c>
      <c r="J22" s="158">
        <v>1</v>
      </c>
      <c r="K22" s="209">
        <v>2</v>
      </c>
      <c r="L22" s="325" t="s">
        <v>37</v>
      </c>
      <c r="M22" s="99" t="s">
        <v>85</v>
      </c>
      <c r="N22" s="164"/>
      <c r="O22" s="165">
        <f>[1]Calculo!H56</f>
        <v>0</v>
      </c>
      <c r="P22" s="166"/>
    </row>
    <row r="23" spans="1:16" x14ac:dyDescent="0.25">
      <c r="A23" s="156"/>
      <c r="B23" s="157"/>
      <c r="C23" s="158"/>
      <c r="D23" s="159"/>
      <c r="E23" s="158"/>
      <c r="G23" s="158">
        <v>9998</v>
      </c>
      <c r="J23" s="160"/>
      <c r="K23" s="168">
        <v>4</v>
      </c>
      <c r="L23" s="163"/>
      <c r="M23" s="209" t="s">
        <v>159</v>
      </c>
      <c r="N23" s="164"/>
      <c r="O23" s="165">
        <f>ROUND([1]Calculo!$H$61,0)</f>
        <v>14072403</v>
      </c>
      <c r="P23" s="166"/>
    </row>
    <row r="24" spans="1:16" x14ac:dyDescent="0.25">
      <c r="A24" s="156"/>
      <c r="B24" s="157"/>
      <c r="C24" s="158"/>
      <c r="D24" s="159"/>
      <c r="E24" s="158"/>
      <c r="G24" s="158">
        <v>9998</v>
      </c>
      <c r="J24" s="160"/>
      <c r="K24" s="168">
        <v>5</v>
      </c>
      <c r="L24" s="163"/>
      <c r="M24" s="209" t="s">
        <v>87</v>
      </c>
      <c r="N24" s="164"/>
      <c r="O24" s="161">
        <f>+O25</f>
        <v>930111</v>
      </c>
      <c r="P24" s="166"/>
    </row>
    <row r="25" spans="1:16" x14ac:dyDescent="0.25">
      <c r="A25" s="156"/>
      <c r="B25" s="157"/>
      <c r="C25" s="158"/>
      <c r="D25" s="159"/>
      <c r="E25" s="158"/>
      <c r="G25" s="158"/>
      <c r="J25" s="160"/>
      <c r="K25" s="158"/>
      <c r="L25" s="163" t="s">
        <v>28</v>
      </c>
      <c r="M25" s="99" t="s">
        <v>87</v>
      </c>
      <c r="N25" s="164"/>
      <c r="O25" s="165">
        <f>ROUND([1]Calculo!$H$64,0)</f>
        <v>930111</v>
      </c>
      <c r="P25" s="166"/>
    </row>
    <row r="26" spans="1:16" x14ac:dyDescent="0.25">
      <c r="A26" s="156"/>
      <c r="B26" s="157"/>
      <c r="C26" s="158"/>
      <c r="D26" s="159"/>
      <c r="E26" s="158"/>
      <c r="G26" s="158">
        <v>9998</v>
      </c>
      <c r="I26" s="152">
        <v>1</v>
      </c>
      <c r="J26" s="167">
        <v>2</v>
      </c>
      <c r="K26" s="168"/>
      <c r="L26" s="151"/>
      <c r="M26" s="152" t="s">
        <v>88</v>
      </c>
      <c r="N26" s="164"/>
      <c r="O26" s="161">
        <f>+O27</f>
        <v>2719646</v>
      </c>
      <c r="P26" s="166"/>
    </row>
    <row r="27" spans="1:16" x14ac:dyDescent="0.25">
      <c r="A27" s="156"/>
      <c r="B27" s="157"/>
      <c r="C27" s="158"/>
      <c r="D27" s="159"/>
      <c r="E27" s="158"/>
      <c r="G27" s="158"/>
      <c r="I27" s="152"/>
      <c r="J27" s="167"/>
      <c r="K27" s="168">
        <v>2</v>
      </c>
      <c r="L27" s="163"/>
      <c r="M27" s="99" t="s">
        <v>89</v>
      </c>
      <c r="N27" s="164"/>
      <c r="O27" s="161">
        <f>+O29</f>
        <v>2719646</v>
      </c>
      <c r="P27" s="166"/>
    </row>
    <row r="28" spans="1:16" hidden="1" x14ac:dyDescent="0.25">
      <c r="A28" s="156"/>
      <c r="B28" s="157"/>
      <c r="C28" s="158"/>
      <c r="D28" s="159"/>
      <c r="E28" s="158"/>
      <c r="G28" s="158"/>
      <c r="I28" s="152"/>
      <c r="J28" s="167"/>
      <c r="K28" s="158"/>
      <c r="L28" s="163" t="s">
        <v>34</v>
      </c>
      <c r="M28" s="99" t="s">
        <v>161</v>
      </c>
      <c r="N28" s="164"/>
      <c r="O28" s="165">
        <f>[1]Calculo!H72</f>
        <v>0</v>
      </c>
      <c r="P28" s="166"/>
    </row>
    <row r="29" spans="1:16" x14ac:dyDescent="0.25">
      <c r="A29" s="156"/>
      <c r="B29" s="157"/>
      <c r="C29" s="158"/>
      <c r="D29" s="159"/>
      <c r="E29" s="158"/>
      <c r="G29" s="158"/>
      <c r="I29" s="152"/>
      <c r="J29" s="167"/>
      <c r="K29" s="158"/>
      <c r="L29" s="163" t="s">
        <v>91</v>
      </c>
      <c r="M29" s="99" t="s">
        <v>92</v>
      </c>
      <c r="N29" s="164"/>
      <c r="O29" s="165">
        <f>[1]Calculo!$H$73</f>
        <v>2719646</v>
      </c>
      <c r="P29" s="166"/>
    </row>
    <row r="30" spans="1:16" x14ac:dyDescent="0.25">
      <c r="A30" s="156"/>
      <c r="B30" s="157"/>
      <c r="C30" s="158"/>
      <c r="D30" s="159"/>
      <c r="E30" s="158"/>
      <c r="G30" s="158">
        <v>9998</v>
      </c>
      <c r="I30" s="152">
        <v>1</v>
      </c>
      <c r="J30" s="167">
        <v>4</v>
      </c>
      <c r="K30" s="158"/>
      <c r="L30" s="163"/>
      <c r="M30" s="210" t="s">
        <v>93</v>
      </c>
      <c r="N30" s="164"/>
      <c r="O30" s="161">
        <f>+O31</f>
        <v>1181049</v>
      </c>
      <c r="P30" s="166"/>
    </row>
    <row r="31" spans="1:16" x14ac:dyDescent="0.25">
      <c r="A31" s="156"/>
      <c r="B31" s="157"/>
      <c r="C31" s="158"/>
      <c r="D31" s="159"/>
      <c r="E31" s="158"/>
      <c r="G31" s="158"/>
      <c r="J31" s="158"/>
      <c r="K31" s="210">
        <v>2</v>
      </c>
      <c r="L31" s="163"/>
      <c r="M31" s="209" t="s">
        <v>94</v>
      </c>
      <c r="N31" s="164"/>
      <c r="O31" s="165">
        <f>+O32</f>
        <v>1181049</v>
      </c>
      <c r="P31" s="166"/>
    </row>
    <row r="32" spans="1:16" x14ac:dyDescent="0.25">
      <c r="A32" s="156"/>
      <c r="B32" s="157"/>
      <c r="C32" s="158"/>
      <c r="D32" s="159"/>
      <c r="E32" s="158"/>
      <c r="G32" s="158"/>
      <c r="J32" s="158"/>
      <c r="K32" s="209"/>
      <c r="L32" s="325" t="s">
        <v>37</v>
      </c>
      <c r="M32" s="158" t="s">
        <v>95</v>
      </c>
      <c r="N32" s="164"/>
      <c r="O32" s="165">
        <f>[1]Calculo!$H$77</f>
        <v>1181049</v>
      </c>
      <c r="P32" s="166"/>
    </row>
    <row r="33" spans="1:16" x14ac:dyDescent="0.25">
      <c r="A33" s="156"/>
      <c r="B33" s="157"/>
      <c r="C33" s="158"/>
      <c r="D33" s="159"/>
      <c r="E33" s="158"/>
      <c r="G33" s="158">
        <v>9998</v>
      </c>
      <c r="I33" s="99">
        <v>1</v>
      </c>
      <c r="J33" s="168">
        <v>5</v>
      </c>
      <c r="K33" s="210"/>
      <c r="L33" s="323"/>
      <c r="M33" s="168" t="s">
        <v>96</v>
      </c>
      <c r="N33" s="153"/>
      <c r="O33" s="161">
        <f>+O34</f>
        <v>3325278</v>
      </c>
      <c r="P33" s="162">
        <f>+P34</f>
        <v>0</v>
      </c>
    </row>
    <row r="34" spans="1:16" x14ac:dyDescent="0.25">
      <c r="A34" s="156"/>
      <c r="B34" s="157"/>
      <c r="C34" s="158"/>
      <c r="D34" s="159"/>
      <c r="E34" s="158"/>
      <c r="G34" s="158"/>
      <c r="J34" s="158"/>
      <c r="K34" s="209">
        <v>2</v>
      </c>
      <c r="L34" s="325"/>
      <c r="M34" s="158" t="s">
        <v>97</v>
      </c>
      <c r="N34" s="164"/>
      <c r="O34" s="165">
        <f>[1]Calculo!$H$85</f>
        <v>3325278</v>
      </c>
      <c r="P34" s="166"/>
    </row>
    <row r="35" spans="1:16" x14ac:dyDescent="0.25">
      <c r="A35" s="156"/>
      <c r="B35" s="157"/>
      <c r="C35" s="158"/>
      <c r="D35" s="159"/>
      <c r="E35" s="158"/>
      <c r="G35" s="158"/>
      <c r="J35" s="158"/>
      <c r="K35" s="209"/>
      <c r="L35" s="325"/>
      <c r="M35" s="158"/>
      <c r="N35" s="164"/>
      <c r="O35" s="350"/>
      <c r="P35" s="166"/>
    </row>
    <row r="36" spans="1:16" x14ac:dyDescent="0.25">
      <c r="A36" s="156"/>
      <c r="B36" s="157"/>
      <c r="C36" s="158"/>
      <c r="D36" s="159"/>
      <c r="E36" s="158"/>
      <c r="G36" s="158">
        <v>9998</v>
      </c>
      <c r="I36" s="152">
        <v>2</v>
      </c>
      <c r="J36" s="168"/>
      <c r="K36" s="210"/>
      <c r="L36" s="323"/>
      <c r="M36" s="168" t="s">
        <v>163</v>
      </c>
      <c r="N36" s="153"/>
      <c r="O36" s="161">
        <f>+O37+O43+O45+O47+O49+O52+O55+O62</f>
        <v>40246429</v>
      </c>
      <c r="P36" s="162">
        <f>+P37+P43+P45+P47+P49+P52+P55+P62</f>
        <v>0</v>
      </c>
    </row>
    <row r="37" spans="1:16" x14ac:dyDescent="0.25">
      <c r="A37" s="156"/>
      <c r="B37" s="157"/>
      <c r="C37" s="158"/>
      <c r="D37" s="159"/>
      <c r="E37" s="158"/>
      <c r="G37" s="158"/>
      <c r="I37" s="152">
        <v>2</v>
      </c>
      <c r="J37" s="168">
        <v>1</v>
      </c>
      <c r="K37" s="210"/>
      <c r="L37" s="323"/>
      <c r="M37" s="168" t="s">
        <v>164</v>
      </c>
      <c r="N37" s="153"/>
      <c r="O37" s="161">
        <f>+O38+O39+O41+O42</f>
        <v>2887507</v>
      </c>
      <c r="P37" s="162">
        <f>+P38</f>
        <v>0</v>
      </c>
    </row>
    <row r="38" spans="1:16" x14ac:dyDescent="0.25">
      <c r="A38" s="156"/>
      <c r="B38" s="157"/>
      <c r="C38" s="158"/>
      <c r="D38" s="159"/>
      <c r="E38" s="158"/>
      <c r="G38" s="158"/>
      <c r="I38" s="152"/>
      <c r="J38" s="158"/>
      <c r="K38" s="209">
        <v>3</v>
      </c>
      <c r="L38" s="325"/>
      <c r="M38" s="158" t="s">
        <v>165</v>
      </c>
      <c r="N38" s="164"/>
      <c r="O38" s="165">
        <f>[1]Calculo!$H$92</f>
        <v>1244389</v>
      </c>
      <c r="P38" s="166"/>
    </row>
    <row r="39" spans="1:16" x14ac:dyDescent="0.25">
      <c r="A39" s="156"/>
      <c r="B39" s="157"/>
      <c r="C39" s="158"/>
      <c r="D39" s="159"/>
      <c r="E39" s="158"/>
      <c r="G39" s="158"/>
      <c r="I39" s="152"/>
      <c r="J39" s="158"/>
      <c r="K39" s="210">
        <v>6</v>
      </c>
      <c r="L39" s="325"/>
      <c r="M39" s="158" t="s">
        <v>102</v>
      </c>
      <c r="N39" s="164"/>
      <c r="O39" s="161">
        <f>+O40</f>
        <v>1434087</v>
      </c>
      <c r="P39" s="166"/>
    </row>
    <row r="40" spans="1:16" x14ac:dyDescent="0.25">
      <c r="A40" s="156"/>
      <c r="B40" s="157"/>
      <c r="C40" s="158"/>
      <c r="D40" s="159"/>
      <c r="E40" s="158"/>
      <c r="G40" s="158"/>
      <c r="I40" s="152"/>
      <c r="J40" s="158"/>
      <c r="K40" s="209"/>
      <c r="L40" s="325" t="s">
        <v>28</v>
      </c>
      <c r="M40" s="158" t="s">
        <v>192</v>
      </c>
      <c r="N40" s="164"/>
      <c r="O40" s="165">
        <f>[1]Calculo!$H$96</f>
        <v>1434087</v>
      </c>
      <c r="P40" s="166"/>
    </row>
    <row r="41" spans="1:16" x14ac:dyDescent="0.25">
      <c r="A41" s="156"/>
      <c r="B41" s="157"/>
      <c r="C41" s="158"/>
      <c r="D41" s="159"/>
      <c r="E41" s="158"/>
      <c r="G41" s="158"/>
      <c r="I41" s="152"/>
      <c r="J41" s="158"/>
      <c r="K41" s="209">
        <v>7</v>
      </c>
      <c r="L41" s="325"/>
      <c r="M41" s="158" t="s">
        <v>103</v>
      </c>
      <c r="N41" s="164"/>
      <c r="O41" s="165">
        <f>[1]Calculo!$H$97</f>
        <v>178246</v>
      </c>
      <c r="P41" s="166"/>
    </row>
    <row r="42" spans="1:16" x14ac:dyDescent="0.25">
      <c r="A42" s="156"/>
      <c r="B42" s="157"/>
      <c r="C42" s="158"/>
      <c r="D42" s="159"/>
      <c r="E42" s="158"/>
      <c r="G42" s="158"/>
      <c r="I42" s="152"/>
      <c r="J42" s="158"/>
      <c r="K42" s="209">
        <v>8</v>
      </c>
      <c r="L42" s="325"/>
      <c r="M42" s="158" t="s">
        <v>193</v>
      </c>
      <c r="N42" s="164"/>
      <c r="O42" s="165">
        <f>[1]Calculo!$H$98</f>
        <v>30785</v>
      </c>
      <c r="P42" s="166"/>
    </row>
    <row r="43" spans="1:16" x14ac:dyDescent="0.25">
      <c r="A43" s="156"/>
      <c r="B43" s="157"/>
      <c r="C43" s="158"/>
      <c r="D43" s="159"/>
      <c r="E43" s="158"/>
      <c r="G43" s="158"/>
      <c r="I43" s="152">
        <v>2</v>
      </c>
      <c r="J43" s="168">
        <v>2</v>
      </c>
      <c r="K43" s="210"/>
      <c r="L43" s="323"/>
      <c r="M43" s="168" t="s">
        <v>167</v>
      </c>
      <c r="N43" s="153"/>
      <c r="O43" s="161">
        <f>+O44</f>
        <v>13472403</v>
      </c>
      <c r="P43" s="162">
        <f>+P44</f>
        <v>0</v>
      </c>
    </row>
    <row r="44" spans="1:16" x14ac:dyDescent="0.25">
      <c r="A44" s="156"/>
      <c r="B44" s="157"/>
      <c r="C44" s="158"/>
      <c r="D44" s="159"/>
      <c r="E44" s="158"/>
      <c r="G44" s="158"/>
      <c r="I44" s="152"/>
      <c r="J44" s="158"/>
      <c r="K44" s="209">
        <v>1</v>
      </c>
      <c r="L44" s="325"/>
      <c r="M44" s="158" t="s">
        <v>106</v>
      </c>
      <c r="N44" s="164"/>
      <c r="O44" s="165">
        <f>[1]Calculo!$H$100</f>
        <v>13472403</v>
      </c>
      <c r="P44" s="166"/>
    </row>
    <row r="45" spans="1:16" x14ac:dyDescent="0.25">
      <c r="A45" s="156"/>
      <c r="B45" s="157"/>
      <c r="C45" s="158"/>
      <c r="D45" s="159"/>
      <c r="E45" s="158"/>
      <c r="G45" s="158"/>
      <c r="I45" s="152">
        <v>2</v>
      </c>
      <c r="J45" s="168">
        <v>3</v>
      </c>
      <c r="K45" s="210"/>
      <c r="L45" s="323"/>
      <c r="M45" s="168" t="s">
        <v>107</v>
      </c>
      <c r="N45" s="153"/>
      <c r="O45" s="161">
        <f>+O46</f>
        <v>1096092</v>
      </c>
      <c r="P45" s="162">
        <f>+P46</f>
        <v>0</v>
      </c>
    </row>
    <row r="46" spans="1:16" x14ac:dyDescent="0.25">
      <c r="A46" s="156"/>
      <c r="B46" s="157"/>
      <c r="C46" s="158"/>
      <c r="D46" s="159"/>
      <c r="E46" s="158"/>
      <c r="G46" s="158"/>
      <c r="I46" s="152"/>
      <c r="J46" s="158"/>
      <c r="K46" s="209">
        <v>1</v>
      </c>
      <c r="L46" s="325"/>
      <c r="M46" s="158" t="s">
        <v>194</v>
      </c>
      <c r="N46" s="164"/>
      <c r="O46" s="165">
        <f>[1]Calculo!$H$106</f>
        <v>1096092</v>
      </c>
      <c r="P46" s="166"/>
    </row>
    <row r="47" spans="1:16" x14ac:dyDescent="0.25">
      <c r="A47" s="156"/>
      <c r="B47" s="157"/>
      <c r="C47" s="158"/>
      <c r="D47" s="159"/>
      <c r="E47" s="158"/>
      <c r="G47" s="158"/>
      <c r="I47" s="152">
        <v>2</v>
      </c>
      <c r="J47" s="168">
        <v>4</v>
      </c>
      <c r="K47" s="210"/>
      <c r="L47" s="323"/>
      <c r="M47" s="168" t="s">
        <v>195</v>
      </c>
      <c r="N47" s="153"/>
      <c r="O47" s="161">
        <f>+O48</f>
        <v>75928</v>
      </c>
      <c r="P47" s="162">
        <f>+P48</f>
        <v>0</v>
      </c>
    </row>
    <row r="48" spans="1:16" x14ac:dyDescent="0.25">
      <c r="A48" s="156"/>
      <c r="B48" s="157"/>
      <c r="C48" s="158"/>
      <c r="D48" s="159"/>
      <c r="E48" s="158"/>
      <c r="G48" s="158"/>
      <c r="I48" s="152"/>
      <c r="J48" s="158"/>
      <c r="K48" s="209">
        <v>1</v>
      </c>
      <c r="L48" s="325"/>
      <c r="M48" s="158" t="s">
        <v>110</v>
      </c>
      <c r="N48" s="164"/>
      <c r="O48" s="165">
        <f>[1]Calculo!$H$110</f>
        <v>75928</v>
      </c>
      <c r="P48" s="166"/>
    </row>
    <row r="49" spans="1:16" x14ac:dyDescent="0.25">
      <c r="A49" s="156"/>
      <c r="B49" s="157"/>
      <c r="C49" s="158"/>
      <c r="D49" s="159"/>
      <c r="E49" s="158"/>
      <c r="G49" s="158"/>
      <c r="I49" s="152">
        <v>2</v>
      </c>
      <c r="J49" s="168">
        <v>5</v>
      </c>
      <c r="K49" s="210"/>
      <c r="L49" s="323"/>
      <c r="M49" s="168" t="s">
        <v>111</v>
      </c>
      <c r="N49" s="153"/>
      <c r="O49" s="161">
        <f>+O50+O51</f>
        <v>1106192</v>
      </c>
      <c r="P49" s="162">
        <f>+P50</f>
        <v>0</v>
      </c>
    </row>
    <row r="50" spans="1:16" x14ac:dyDescent="0.25">
      <c r="A50" s="156"/>
      <c r="B50" s="157"/>
      <c r="C50" s="158"/>
      <c r="D50" s="159"/>
      <c r="E50" s="158"/>
      <c r="G50" s="158"/>
      <c r="I50" s="152"/>
      <c r="J50" s="158"/>
      <c r="K50" s="209">
        <v>1</v>
      </c>
      <c r="L50" s="325"/>
      <c r="M50" s="158" t="s">
        <v>112</v>
      </c>
      <c r="N50" s="164"/>
      <c r="O50" s="165">
        <f>ROUND([1]Calculo!$H$115,0)</f>
        <v>1106192</v>
      </c>
      <c r="P50" s="166"/>
    </row>
    <row r="51" spans="1:16" hidden="1" x14ac:dyDescent="0.25">
      <c r="A51" s="156"/>
      <c r="B51" s="157"/>
      <c r="C51" s="158"/>
      <c r="D51" s="159"/>
      <c r="E51" s="158"/>
      <c r="G51" s="158"/>
      <c r="I51" s="152"/>
      <c r="J51" s="158"/>
      <c r="K51" s="209">
        <v>4</v>
      </c>
      <c r="L51" s="325"/>
      <c r="M51" s="99" t="s">
        <v>113</v>
      </c>
      <c r="N51" s="164"/>
      <c r="O51" s="165">
        <f>[1]Calculo!$H$121</f>
        <v>0</v>
      </c>
      <c r="P51" s="166"/>
    </row>
    <row r="52" spans="1:16" x14ac:dyDescent="0.25">
      <c r="A52" s="156"/>
      <c r="B52" s="157"/>
      <c r="C52" s="158"/>
      <c r="D52" s="159"/>
      <c r="E52" s="158"/>
      <c r="G52" s="158"/>
      <c r="I52" s="152">
        <v>2</v>
      </c>
      <c r="J52" s="168">
        <v>6</v>
      </c>
      <c r="K52" s="210"/>
      <c r="L52" s="323"/>
      <c r="M52" s="168" t="s">
        <v>114</v>
      </c>
      <c r="N52" s="153"/>
      <c r="O52" s="161">
        <f>+O53+O54</f>
        <v>8719881</v>
      </c>
      <c r="P52" s="162">
        <f>+P53</f>
        <v>0</v>
      </c>
    </row>
    <row r="53" spans="1:16" x14ac:dyDescent="0.25">
      <c r="A53" s="156"/>
      <c r="B53" s="157"/>
      <c r="C53" s="158"/>
      <c r="D53" s="159"/>
      <c r="E53" s="158"/>
      <c r="G53" s="158"/>
      <c r="I53" s="152"/>
      <c r="J53" s="158"/>
      <c r="K53" s="209">
        <v>2</v>
      </c>
      <c r="L53" s="325"/>
      <c r="M53" s="158" t="s">
        <v>196</v>
      </c>
      <c r="N53" s="164"/>
      <c r="O53" s="165">
        <f>[1]Calculo!$H$129</f>
        <v>463125</v>
      </c>
      <c r="P53" s="166"/>
    </row>
    <row r="54" spans="1:16" x14ac:dyDescent="0.25">
      <c r="A54" s="156"/>
      <c r="B54" s="157"/>
      <c r="C54" s="158"/>
      <c r="D54" s="159"/>
      <c r="E54" s="158"/>
      <c r="G54" s="158"/>
      <c r="I54" s="152"/>
      <c r="J54" s="158"/>
      <c r="K54" s="209">
        <v>3</v>
      </c>
      <c r="L54" s="325"/>
      <c r="M54" s="158" t="s">
        <v>197</v>
      </c>
      <c r="N54" s="164"/>
      <c r="O54" s="165">
        <f>[1]Calculo!$H$135</f>
        <v>8256756</v>
      </c>
      <c r="P54" s="166"/>
    </row>
    <row r="55" spans="1:16" ht="29.25" x14ac:dyDescent="0.25">
      <c r="A55" s="156"/>
      <c r="B55" s="157"/>
      <c r="C55" s="158"/>
      <c r="D55" s="159"/>
      <c r="E55" s="158"/>
      <c r="G55" s="158"/>
      <c r="I55" s="152">
        <v>2</v>
      </c>
      <c r="J55" s="168">
        <v>7</v>
      </c>
      <c r="K55" s="210"/>
      <c r="L55" s="323"/>
      <c r="M55" s="351" t="s">
        <v>198</v>
      </c>
      <c r="N55" s="153"/>
      <c r="O55" s="161">
        <f>+O56+O58</f>
        <v>417708</v>
      </c>
      <c r="P55" s="162">
        <f>+P56+P58</f>
        <v>0</v>
      </c>
    </row>
    <row r="56" spans="1:16" x14ac:dyDescent="0.25">
      <c r="A56" s="156"/>
      <c r="B56" s="157"/>
      <c r="C56" s="158"/>
      <c r="D56" s="159"/>
      <c r="E56" s="158"/>
      <c r="G56" s="158"/>
      <c r="I56" s="152"/>
      <c r="J56" s="158"/>
      <c r="K56" s="210">
        <v>1</v>
      </c>
      <c r="L56" s="325"/>
      <c r="M56" s="158" t="s">
        <v>174</v>
      </c>
      <c r="N56" s="164"/>
      <c r="O56" s="161">
        <f>+O57</f>
        <v>153577</v>
      </c>
      <c r="P56" s="166"/>
    </row>
    <row r="57" spans="1:16" x14ac:dyDescent="0.25">
      <c r="A57" s="156"/>
      <c r="B57" s="157"/>
      <c r="C57" s="158"/>
      <c r="D57" s="159"/>
      <c r="E57" s="158"/>
      <c r="G57" s="158"/>
      <c r="I57" s="152"/>
      <c r="J57" s="158"/>
      <c r="K57" s="209"/>
      <c r="L57" s="325" t="s">
        <v>34</v>
      </c>
      <c r="M57" s="158" t="s">
        <v>199</v>
      </c>
      <c r="N57" s="164"/>
      <c r="O57" s="165">
        <f>[1]Calculo!$H$142</f>
        <v>153577</v>
      </c>
      <c r="P57" s="166"/>
    </row>
    <row r="58" spans="1:16" x14ac:dyDescent="0.25">
      <c r="A58" s="156"/>
      <c r="B58" s="157"/>
      <c r="C58" s="158"/>
      <c r="D58" s="159"/>
      <c r="E58" s="158"/>
      <c r="G58" s="158"/>
      <c r="I58" s="152"/>
      <c r="J58" s="158"/>
      <c r="K58" s="210">
        <v>2</v>
      </c>
      <c r="L58" s="325"/>
      <c r="M58" s="158" t="s">
        <v>121</v>
      </c>
      <c r="N58" s="164"/>
      <c r="O58" s="161">
        <f>+O59+O60+O61</f>
        <v>264131</v>
      </c>
      <c r="P58" s="166"/>
    </row>
    <row r="59" spans="1:16" x14ac:dyDescent="0.25">
      <c r="A59" s="156"/>
      <c r="B59" s="157"/>
      <c r="C59" s="158"/>
      <c r="D59" s="159"/>
      <c r="E59" s="158"/>
      <c r="G59" s="158"/>
      <c r="I59" s="152"/>
      <c r="J59" s="158"/>
      <c r="K59" s="209"/>
      <c r="L59" s="325" t="s">
        <v>28</v>
      </c>
      <c r="M59" s="158" t="s">
        <v>200</v>
      </c>
      <c r="N59" s="164"/>
      <c r="O59" s="165">
        <f>[1]Calculo!$H$148+[1]Calculo!$H$149</f>
        <v>156344</v>
      </c>
      <c r="P59" s="166"/>
    </row>
    <row r="60" spans="1:16" x14ac:dyDescent="0.25">
      <c r="A60" s="156"/>
      <c r="B60" s="157"/>
      <c r="C60" s="158"/>
      <c r="D60" s="159"/>
      <c r="E60" s="158"/>
      <c r="G60" s="158"/>
      <c r="I60" s="152"/>
      <c r="J60" s="158"/>
      <c r="K60" s="209"/>
      <c r="L60" s="325" t="s">
        <v>123</v>
      </c>
      <c r="M60" s="158" t="s">
        <v>201</v>
      </c>
      <c r="N60" s="164"/>
      <c r="O60" s="165">
        <f>[1]Calculo!H150+[1]Calculo!H151+[1]Calculo!H152</f>
        <v>107157</v>
      </c>
      <c r="P60" s="166"/>
    </row>
    <row r="61" spans="1:16" x14ac:dyDescent="0.25">
      <c r="A61" s="156"/>
      <c r="B61" s="157"/>
      <c r="C61" s="158"/>
      <c r="D61" s="159"/>
      <c r="E61" s="158"/>
      <c r="G61" s="158"/>
      <c r="I61" s="152"/>
      <c r="J61" s="158"/>
      <c r="K61" s="210">
        <v>3</v>
      </c>
      <c r="L61" s="325" t="s">
        <v>28</v>
      </c>
      <c r="M61" s="99" t="s">
        <v>118</v>
      </c>
      <c r="N61" s="164"/>
      <c r="O61" s="165">
        <f>[1]Calculo!$H$157</f>
        <v>630</v>
      </c>
      <c r="P61" s="166"/>
    </row>
    <row r="62" spans="1:16" x14ac:dyDescent="0.25">
      <c r="A62" s="156"/>
      <c r="B62" s="157"/>
      <c r="C62" s="158"/>
      <c r="D62" s="159"/>
      <c r="E62" s="158"/>
      <c r="G62" s="158"/>
      <c r="I62" s="152">
        <v>2</v>
      </c>
      <c r="J62" s="168">
        <v>8</v>
      </c>
      <c r="K62" s="210"/>
      <c r="L62" s="323"/>
      <c r="M62" s="168" t="s">
        <v>125</v>
      </c>
      <c r="N62" s="153"/>
      <c r="O62" s="161">
        <f>+O63+O64+O68+O66+O65</f>
        <v>12470718</v>
      </c>
      <c r="P62" s="162">
        <f>+P63+P64</f>
        <v>0</v>
      </c>
    </row>
    <row r="63" spans="1:16" x14ac:dyDescent="0.25">
      <c r="A63" s="156"/>
      <c r="B63" s="157"/>
      <c r="C63" s="158"/>
      <c r="D63" s="159"/>
      <c r="E63" s="158"/>
      <c r="G63" s="158"/>
      <c r="I63" s="152"/>
      <c r="J63" s="158"/>
      <c r="K63" s="209">
        <v>1</v>
      </c>
      <c r="L63" s="325" t="s">
        <v>28</v>
      </c>
      <c r="M63" s="158" t="s">
        <v>202</v>
      </c>
      <c r="N63" s="164"/>
      <c r="O63" s="165">
        <f>[1]Calculo!$H$160</f>
        <v>1676683</v>
      </c>
      <c r="P63" s="166"/>
    </row>
    <row r="64" spans="1:16" x14ac:dyDescent="0.25">
      <c r="A64" s="156"/>
      <c r="B64" s="157"/>
      <c r="C64" s="158"/>
      <c r="D64" s="159"/>
      <c r="E64" s="158"/>
      <c r="G64" s="158"/>
      <c r="I64" s="152"/>
      <c r="J64" s="158"/>
      <c r="K64" s="209">
        <v>2</v>
      </c>
      <c r="L64" s="325"/>
      <c r="M64" s="158" t="s">
        <v>203</v>
      </c>
      <c r="N64" s="164"/>
      <c r="O64" s="165">
        <f>ROUND([1]Calculo!$H$162,0)</f>
        <v>1552068</v>
      </c>
      <c r="P64" s="166"/>
    </row>
    <row r="65" spans="1:16" x14ac:dyDescent="0.25">
      <c r="A65" s="156"/>
      <c r="B65" s="157"/>
      <c r="C65" s="158"/>
      <c r="D65" s="159"/>
      <c r="E65" s="158"/>
      <c r="G65" s="158"/>
      <c r="I65" s="152"/>
      <c r="J65" s="158"/>
      <c r="K65" s="209">
        <v>4</v>
      </c>
      <c r="L65" s="325"/>
      <c r="M65" s="99" t="s">
        <v>126</v>
      </c>
      <c r="N65" s="164"/>
      <c r="O65" s="165">
        <f>+[1]Calculo!H163</f>
        <v>16046</v>
      </c>
      <c r="P65" s="166"/>
    </row>
    <row r="66" spans="1:16" x14ac:dyDescent="0.25">
      <c r="A66" s="156"/>
      <c r="B66" s="157"/>
      <c r="C66" s="158"/>
      <c r="D66" s="159"/>
      <c r="E66" s="158"/>
      <c r="G66" s="158"/>
      <c r="I66" s="152"/>
      <c r="J66" s="158"/>
      <c r="K66" s="210">
        <v>7</v>
      </c>
      <c r="L66" s="325"/>
      <c r="M66" s="158" t="s">
        <v>204</v>
      </c>
      <c r="N66" s="164"/>
      <c r="O66" s="161">
        <f>+O67</f>
        <v>773463</v>
      </c>
      <c r="P66" s="166"/>
    </row>
    <row r="67" spans="1:16" x14ac:dyDescent="0.25">
      <c r="A67" s="156"/>
      <c r="B67" s="157"/>
      <c r="C67" s="158"/>
      <c r="D67" s="159"/>
      <c r="E67" s="158"/>
      <c r="G67" s="158"/>
      <c r="I67" s="152"/>
      <c r="J67" s="158"/>
      <c r="K67" s="209"/>
      <c r="L67" s="325" t="s">
        <v>37</v>
      </c>
      <c r="M67" s="158" t="s">
        <v>130</v>
      </c>
      <c r="N67" s="164"/>
      <c r="O67" s="165">
        <f>ROUND([1]Calculo!E170,0)</f>
        <v>773463</v>
      </c>
      <c r="P67" s="166"/>
    </row>
    <row r="68" spans="1:16" x14ac:dyDescent="0.25">
      <c r="A68" s="156"/>
      <c r="B68" s="157"/>
      <c r="C68" s="158"/>
      <c r="D68" s="159"/>
      <c r="E68" s="158"/>
      <c r="G68" s="158"/>
      <c r="I68" s="152"/>
      <c r="J68" s="158"/>
      <c r="K68" s="210">
        <v>9</v>
      </c>
      <c r="L68" s="325"/>
      <c r="M68" s="158" t="s">
        <v>205</v>
      </c>
      <c r="N68" s="164"/>
      <c r="O68" s="161">
        <f>+O69</f>
        <v>8452458</v>
      </c>
      <c r="P68" s="166"/>
    </row>
    <row r="69" spans="1:16" x14ac:dyDescent="0.25">
      <c r="A69" s="156"/>
      <c r="B69" s="157"/>
      <c r="C69" s="158"/>
      <c r="D69" s="159"/>
      <c r="E69" s="158"/>
      <c r="G69" s="158"/>
      <c r="I69" s="152"/>
      <c r="J69" s="158"/>
      <c r="K69" s="209"/>
      <c r="L69" s="325" t="s">
        <v>131</v>
      </c>
      <c r="M69" s="158" t="s">
        <v>137</v>
      </c>
      <c r="N69" s="164"/>
      <c r="O69" s="165">
        <f>[1]Calculo!$H$177+[1]Calculo!H230</f>
        <v>8452458</v>
      </c>
      <c r="P69" s="166"/>
    </row>
    <row r="70" spans="1:16" x14ac:dyDescent="0.25">
      <c r="A70" s="156"/>
      <c r="B70" s="157"/>
      <c r="C70" s="158"/>
      <c r="D70" s="159"/>
      <c r="E70" s="158"/>
      <c r="G70" s="158">
        <v>9998</v>
      </c>
      <c r="I70" s="152">
        <v>3</v>
      </c>
      <c r="J70" s="168"/>
      <c r="K70" s="210"/>
      <c r="L70" s="323"/>
      <c r="M70" s="168" t="s">
        <v>179</v>
      </c>
      <c r="N70" s="153"/>
      <c r="O70" s="161">
        <f>+O73+O75+O80+O71+O77</f>
        <v>3596339</v>
      </c>
      <c r="P70" s="162">
        <f>+P73+P75+P80+P71</f>
        <v>0</v>
      </c>
    </row>
    <row r="71" spans="1:16" hidden="1" x14ac:dyDescent="0.25">
      <c r="A71" s="156"/>
      <c r="B71" s="157"/>
      <c r="C71" s="158"/>
      <c r="D71" s="159"/>
      <c r="E71" s="158"/>
      <c r="G71" s="158"/>
      <c r="I71" s="152"/>
      <c r="J71" s="168">
        <v>32</v>
      </c>
      <c r="K71" s="210"/>
      <c r="L71" s="323"/>
      <c r="M71" s="168" t="s">
        <v>206</v>
      </c>
      <c r="N71" s="153"/>
      <c r="O71" s="161">
        <f>+O72</f>
        <v>0</v>
      </c>
      <c r="P71" s="162">
        <f>+P72</f>
        <v>0</v>
      </c>
    </row>
    <row r="72" spans="1:16" hidden="1" x14ac:dyDescent="0.25">
      <c r="A72" s="156"/>
      <c r="B72" s="157"/>
      <c r="C72" s="158"/>
      <c r="D72" s="159"/>
      <c r="E72" s="158"/>
      <c r="G72" s="158"/>
      <c r="I72" s="152"/>
      <c r="J72" s="168"/>
      <c r="K72" s="209">
        <v>323</v>
      </c>
      <c r="L72" s="325"/>
      <c r="M72" s="158" t="s">
        <v>142</v>
      </c>
      <c r="N72" s="164"/>
      <c r="O72" s="165">
        <f>[1]Calculo!$H$192</f>
        <v>0</v>
      </c>
      <c r="P72" s="166"/>
    </row>
    <row r="73" spans="1:16" x14ac:dyDescent="0.25">
      <c r="A73" s="156"/>
      <c r="B73" s="157"/>
      <c r="C73" s="158"/>
      <c r="D73" s="159"/>
      <c r="E73" s="158"/>
      <c r="G73" s="158"/>
      <c r="I73" s="152">
        <v>3</v>
      </c>
      <c r="J73" s="168">
        <v>3</v>
      </c>
      <c r="K73" s="210"/>
      <c r="L73" s="323"/>
      <c r="M73" s="168" t="s">
        <v>181</v>
      </c>
      <c r="N73" s="153"/>
      <c r="O73" s="161">
        <f>+O74</f>
        <v>641469</v>
      </c>
      <c r="P73" s="162">
        <f>+P74</f>
        <v>0</v>
      </c>
    </row>
    <row r="74" spans="1:16" x14ac:dyDescent="0.25">
      <c r="A74" s="156"/>
      <c r="B74" s="157"/>
      <c r="C74" s="158"/>
      <c r="D74" s="159"/>
      <c r="E74" s="158"/>
      <c r="G74" s="158"/>
      <c r="I74" s="152"/>
      <c r="J74" s="158"/>
      <c r="K74" s="209">
        <v>1</v>
      </c>
      <c r="L74" s="325"/>
      <c r="M74" s="158" t="s">
        <v>182</v>
      </c>
      <c r="N74" s="164"/>
      <c r="O74" s="165">
        <f>[1]Calculo!$H$195</f>
        <v>641469</v>
      </c>
      <c r="P74" s="166"/>
    </row>
    <row r="75" spans="1:16" x14ac:dyDescent="0.25">
      <c r="A75" s="156"/>
      <c r="B75" s="157"/>
      <c r="C75" s="158"/>
      <c r="D75" s="159"/>
      <c r="E75" s="158"/>
      <c r="G75" s="158"/>
      <c r="I75" s="152">
        <v>3</v>
      </c>
      <c r="J75" s="168">
        <v>5</v>
      </c>
      <c r="K75" s="210"/>
      <c r="L75" s="323"/>
      <c r="M75" s="168" t="s">
        <v>145</v>
      </c>
      <c r="N75" s="153"/>
      <c r="O75" s="161">
        <f>+O76</f>
        <v>158</v>
      </c>
      <c r="P75" s="162">
        <f>+P76+P78</f>
        <v>0</v>
      </c>
    </row>
    <row r="76" spans="1:16" x14ac:dyDescent="0.25">
      <c r="A76" s="156"/>
      <c r="B76" s="157"/>
      <c r="C76" s="158"/>
      <c r="D76" s="159"/>
      <c r="E76" s="158"/>
      <c r="G76" s="158"/>
      <c r="I76" s="152"/>
      <c r="J76" s="158"/>
      <c r="K76" s="209">
        <v>3</v>
      </c>
      <c r="L76" s="325"/>
      <c r="M76" s="158" t="s">
        <v>146</v>
      </c>
      <c r="N76" s="164"/>
      <c r="O76" s="165">
        <f>[1]Calculo!$H$200</f>
        <v>158</v>
      </c>
      <c r="P76" s="166"/>
    </row>
    <row r="77" spans="1:16" x14ac:dyDescent="0.25">
      <c r="A77" s="156"/>
      <c r="B77" s="157"/>
      <c r="C77" s="158"/>
      <c r="D77" s="159"/>
      <c r="E77" s="158"/>
      <c r="G77" s="158"/>
      <c r="I77" s="152">
        <v>3</v>
      </c>
      <c r="J77" s="168">
        <v>7</v>
      </c>
      <c r="K77" s="210"/>
      <c r="L77" s="323"/>
      <c r="M77" s="168" t="s">
        <v>147</v>
      </c>
      <c r="N77" s="153"/>
      <c r="O77" s="161">
        <f>+O78</f>
        <v>2033158</v>
      </c>
      <c r="P77" s="166"/>
    </row>
    <row r="78" spans="1:16" x14ac:dyDescent="0.25">
      <c r="A78" s="156"/>
      <c r="B78" s="157"/>
      <c r="C78" s="158"/>
      <c r="D78" s="159"/>
      <c r="E78" s="158"/>
      <c r="G78" s="158"/>
      <c r="I78" s="152"/>
      <c r="J78" s="168"/>
      <c r="K78" s="209">
        <v>1</v>
      </c>
      <c r="L78" s="325"/>
      <c r="M78" s="158" t="s">
        <v>148</v>
      </c>
      <c r="N78" s="153"/>
      <c r="O78" s="161">
        <f>+O79</f>
        <v>2033158</v>
      </c>
      <c r="P78" s="166"/>
    </row>
    <row r="79" spans="1:16" x14ac:dyDescent="0.25">
      <c r="A79" s="156"/>
      <c r="B79" s="157"/>
      <c r="C79" s="158"/>
      <c r="D79" s="159"/>
      <c r="E79" s="158"/>
      <c r="G79" s="158"/>
      <c r="I79" s="152">
        <v>3</v>
      </c>
      <c r="J79" s="168">
        <v>7</v>
      </c>
      <c r="K79" s="209">
        <v>1</v>
      </c>
      <c r="L79" s="325" t="s">
        <v>28</v>
      </c>
      <c r="M79" s="158" t="s">
        <v>149</v>
      </c>
      <c r="N79" s="153"/>
      <c r="O79" s="165">
        <f>[1]Calculo!$H$204</f>
        <v>2033158</v>
      </c>
      <c r="P79" s="166"/>
    </row>
    <row r="80" spans="1:16" x14ac:dyDescent="0.25">
      <c r="A80" s="156"/>
      <c r="B80" s="157"/>
      <c r="C80" s="158"/>
      <c r="D80" s="159"/>
      <c r="E80" s="158"/>
      <c r="G80" s="158"/>
      <c r="I80" s="152">
        <v>3</v>
      </c>
      <c r="J80" s="168">
        <v>9</v>
      </c>
      <c r="K80" s="210"/>
      <c r="L80" s="323"/>
      <c r="M80" s="168" t="s">
        <v>150</v>
      </c>
      <c r="N80" s="153"/>
      <c r="O80" s="161">
        <f>+O81+O82</f>
        <v>921554</v>
      </c>
      <c r="P80" s="162">
        <f>+P81+P82</f>
        <v>0</v>
      </c>
    </row>
    <row r="81" spans="1:16" x14ac:dyDescent="0.25">
      <c r="A81" s="156"/>
      <c r="B81" s="157"/>
      <c r="C81" s="158"/>
      <c r="D81" s="159"/>
      <c r="E81" s="158"/>
      <c r="G81" s="158"/>
      <c r="I81" s="152"/>
      <c r="J81" s="158"/>
      <c r="K81" s="209">
        <v>1</v>
      </c>
      <c r="L81" s="325"/>
      <c r="M81" s="158" t="s">
        <v>151</v>
      </c>
      <c r="N81" s="164"/>
      <c r="O81" s="165">
        <f>[1]Calculo!$H$211</f>
        <v>104730</v>
      </c>
      <c r="P81" s="166"/>
    </row>
    <row r="82" spans="1:16" ht="15.75" thickBot="1" x14ac:dyDescent="0.3">
      <c r="A82" s="173"/>
      <c r="B82" s="174"/>
      <c r="C82" s="175"/>
      <c r="D82" s="176"/>
      <c r="E82" s="175"/>
      <c r="F82" s="177"/>
      <c r="G82" s="175"/>
      <c r="H82" s="177"/>
      <c r="I82" s="338"/>
      <c r="J82" s="175"/>
      <c r="K82" s="352">
        <v>9</v>
      </c>
      <c r="L82" s="353"/>
      <c r="M82" s="175" t="s">
        <v>152</v>
      </c>
      <c r="N82" s="180"/>
      <c r="O82" s="180">
        <f>[1]Calculo!$H$216</f>
        <v>816824</v>
      </c>
      <c r="P82" s="182"/>
    </row>
    <row r="83" spans="1:16" x14ac:dyDescent="0.25">
      <c r="A83" s="159"/>
      <c r="B83" s="159"/>
      <c r="D83" s="159"/>
      <c r="N83" s="171"/>
      <c r="O83" s="171"/>
      <c r="P83" s="171"/>
    </row>
    <row r="84" spans="1:16" x14ac:dyDescent="0.25">
      <c r="A84" s="159"/>
      <c r="B84" s="159"/>
      <c r="D84" s="159"/>
      <c r="N84" s="171"/>
      <c r="O84" s="171"/>
      <c r="P84" s="171"/>
    </row>
    <row r="85" spans="1:16" x14ac:dyDescent="0.25">
      <c r="A85" s="159"/>
      <c r="B85" s="159"/>
      <c r="D85" s="159"/>
      <c r="N85" s="171"/>
      <c r="O85" s="171"/>
      <c r="P85" s="171"/>
    </row>
    <row r="86" spans="1:16" x14ac:dyDescent="0.25">
      <c r="A86" s="159"/>
      <c r="B86" s="159"/>
      <c r="D86" s="159"/>
      <c r="N86" s="171"/>
      <c r="O86" s="171"/>
      <c r="P86" s="171"/>
    </row>
    <row r="87" spans="1:16" x14ac:dyDescent="0.25">
      <c r="A87" s="159"/>
      <c r="B87" s="159"/>
      <c r="D87" s="159"/>
      <c r="N87" s="171"/>
      <c r="O87" s="171"/>
      <c r="P87" s="171"/>
    </row>
    <row r="88" spans="1:16" ht="15.75" thickBot="1" x14ac:dyDescent="0.3">
      <c r="A88" s="159"/>
      <c r="B88" s="159"/>
      <c r="D88" s="159"/>
      <c r="N88" s="171"/>
      <c r="O88" s="171"/>
      <c r="P88" s="171"/>
    </row>
    <row r="89" spans="1:16" x14ac:dyDescent="0.25">
      <c r="A89" s="100" t="s">
        <v>207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2"/>
    </row>
    <row r="90" spans="1:16" x14ac:dyDescent="0.25">
      <c r="A90" s="103" t="s">
        <v>54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5"/>
    </row>
    <row r="91" spans="1:16" ht="15.75" x14ac:dyDescent="0.3">
      <c r="A91" s="106"/>
      <c r="O91" s="336" t="s">
        <v>55</v>
      </c>
      <c r="P91" s="108"/>
    </row>
    <row r="92" spans="1:16" x14ac:dyDescent="0.25">
      <c r="A92" s="106"/>
      <c r="P92" s="108"/>
    </row>
    <row r="93" spans="1:16" x14ac:dyDescent="0.25">
      <c r="A93" s="109" t="s">
        <v>56</v>
      </c>
      <c r="N93" s="110" t="s">
        <v>3</v>
      </c>
      <c r="P93" s="108"/>
    </row>
    <row r="94" spans="1:16" x14ac:dyDescent="0.25">
      <c r="A94" s="109" t="s">
        <v>57</v>
      </c>
      <c r="N94" s="110" t="s">
        <v>5</v>
      </c>
      <c r="P94" s="108"/>
    </row>
    <row r="95" spans="1:16" x14ac:dyDescent="0.25">
      <c r="A95" s="109" t="str">
        <f>+A8</f>
        <v>MES: FEBRERO</v>
      </c>
      <c r="N95" s="110" t="s">
        <v>7</v>
      </c>
      <c r="P95" s="108"/>
    </row>
    <row r="96" spans="1:16" ht="15.75" thickBot="1" x14ac:dyDescent="0.3">
      <c r="A96" s="112" t="str">
        <f>[1]Hoja1!B9</f>
        <v>AÑO : 2026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 t="s">
        <v>9</v>
      </c>
      <c r="O96" s="112"/>
      <c r="P96" s="113"/>
    </row>
    <row r="97" spans="1:16" ht="15.75" thickBot="1" x14ac:dyDescent="0.3">
      <c r="A97" s="159"/>
      <c r="B97" s="159"/>
      <c r="D97" s="159"/>
      <c r="N97" s="171"/>
      <c r="O97" s="171"/>
      <c r="P97" s="171"/>
    </row>
    <row r="98" spans="1:16" ht="15.75" thickBot="1" x14ac:dyDescent="0.3">
      <c r="A98" s="114" t="s">
        <v>58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7"/>
      <c r="M98" s="117"/>
      <c r="N98" s="118" t="s">
        <v>59</v>
      </c>
      <c r="O98" s="119"/>
      <c r="P98" s="120"/>
    </row>
    <row r="99" spans="1:16" x14ac:dyDescent="0.25">
      <c r="A99" s="354" t="s">
        <v>15</v>
      </c>
      <c r="B99" s="355"/>
      <c r="C99" s="355"/>
      <c r="D99" s="355"/>
      <c r="E99" s="355"/>
      <c r="F99" s="355"/>
      <c r="G99" s="355"/>
      <c r="H99" s="356"/>
      <c r="I99" s="104" t="s">
        <v>60</v>
      </c>
      <c r="J99" s="104"/>
      <c r="K99" s="104"/>
      <c r="L99" s="119"/>
      <c r="M99" s="124"/>
      <c r="N99" s="125" t="s">
        <v>61</v>
      </c>
      <c r="O99" s="126" t="s">
        <v>62</v>
      </c>
      <c r="P99" s="127" t="s">
        <v>63</v>
      </c>
    </row>
    <row r="100" spans="1:16" x14ac:dyDescent="0.25">
      <c r="A100" s="197"/>
      <c r="B100" s="129" t="s">
        <v>64</v>
      </c>
      <c r="C100" s="198"/>
      <c r="D100" s="129"/>
      <c r="E100" s="198"/>
      <c r="F100" s="129"/>
      <c r="G100" s="198"/>
      <c r="H100" s="129"/>
      <c r="I100" s="357"/>
      <c r="J100" s="129"/>
      <c r="K100" s="129"/>
      <c r="L100" s="129"/>
      <c r="M100" s="131"/>
      <c r="N100" s="134"/>
      <c r="O100" s="135"/>
      <c r="P100" s="136"/>
    </row>
    <row r="101" spans="1:16" ht="15.75" thickBot="1" x14ac:dyDescent="0.3">
      <c r="A101" s="137" t="s">
        <v>65</v>
      </c>
      <c r="B101" s="138" t="s">
        <v>65</v>
      </c>
      <c r="C101" s="139" t="s">
        <v>66</v>
      </c>
      <c r="D101" s="138" t="s">
        <v>67</v>
      </c>
      <c r="E101" s="139" t="s">
        <v>68</v>
      </c>
      <c r="F101" s="138" t="s">
        <v>69</v>
      </c>
      <c r="G101" s="138" t="s">
        <v>139</v>
      </c>
      <c r="H101" s="139"/>
      <c r="I101" s="138" t="s">
        <v>71</v>
      </c>
      <c r="J101" s="138" t="s">
        <v>72</v>
      </c>
      <c r="K101" s="138" t="s">
        <v>73</v>
      </c>
      <c r="L101" s="138" t="s">
        <v>74</v>
      </c>
      <c r="M101" s="358"/>
      <c r="N101" s="359" t="s">
        <v>22</v>
      </c>
      <c r="O101" s="142" t="s">
        <v>23</v>
      </c>
      <c r="P101" s="143" t="s">
        <v>24</v>
      </c>
    </row>
    <row r="102" spans="1:16" hidden="1" x14ac:dyDescent="0.25">
      <c r="A102" s="360"/>
      <c r="B102" s="163"/>
      <c r="C102" s="158"/>
      <c r="D102" s="163"/>
      <c r="E102" s="158"/>
      <c r="F102" s="158"/>
      <c r="G102" s="160"/>
      <c r="H102" s="158"/>
      <c r="I102" s="209"/>
      <c r="J102" s="158"/>
      <c r="K102" s="158"/>
      <c r="L102" s="158"/>
      <c r="M102" s="158"/>
      <c r="N102" s="165"/>
      <c r="O102" s="164"/>
      <c r="P102" s="166"/>
    </row>
    <row r="103" spans="1:16" hidden="1" x14ac:dyDescent="0.25">
      <c r="A103" s="361" t="s">
        <v>75</v>
      </c>
      <c r="B103" s="151" t="s">
        <v>76</v>
      </c>
      <c r="C103" s="168"/>
      <c r="D103" s="151" t="s">
        <v>28</v>
      </c>
      <c r="E103" s="168"/>
      <c r="F103" s="168">
        <v>331</v>
      </c>
      <c r="G103" s="160">
        <v>9998</v>
      </c>
      <c r="H103" s="158"/>
      <c r="I103" s="210">
        <v>4</v>
      </c>
      <c r="J103" s="168"/>
      <c r="K103" s="158"/>
      <c r="L103" s="158"/>
      <c r="M103" s="158"/>
      <c r="N103" s="171"/>
      <c r="O103" s="153">
        <f>+O104</f>
        <v>0</v>
      </c>
      <c r="P103" s="162">
        <f>+P104</f>
        <v>0</v>
      </c>
    </row>
    <row r="104" spans="1:16" hidden="1" x14ac:dyDescent="0.25">
      <c r="A104" s="360"/>
      <c r="B104" s="163"/>
      <c r="C104" s="158"/>
      <c r="D104" s="163"/>
      <c r="E104" s="158"/>
      <c r="F104" s="158"/>
      <c r="G104" s="160"/>
      <c r="H104" s="158"/>
      <c r="I104" s="210"/>
      <c r="J104" s="168">
        <v>43</v>
      </c>
      <c r="K104" s="158"/>
      <c r="L104" s="158"/>
      <c r="M104" s="158"/>
      <c r="N104" s="171"/>
      <c r="O104" s="153">
        <f>+O105</f>
        <v>0</v>
      </c>
      <c r="P104" s="162">
        <f>+P105</f>
        <v>0</v>
      </c>
    </row>
    <row r="105" spans="1:16" hidden="1" x14ac:dyDescent="0.25">
      <c r="A105" s="360"/>
      <c r="B105" s="163"/>
      <c r="C105" s="158"/>
      <c r="D105" s="163"/>
      <c r="E105" s="158"/>
      <c r="F105" s="158"/>
      <c r="G105" s="160"/>
      <c r="H105" s="158"/>
      <c r="I105" s="209"/>
      <c r="J105" s="158"/>
      <c r="K105" s="158">
        <v>432</v>
      </c>
      <c r="L105" s="158"/>
      <c r="M105" s="158"/>
      <c r="N105" s="171"/>
      <c r="O105" s="164"/>
      <c r="P105" s="166"/>
    </row>
    <row r="106" spans="1:16" hidden="1" x14ac:dyDescent="0.25">
      <c r="A106" s="360"/>
      <c r="B106" s="163"/>
      <c r="C106" s="158"/>
      <c r="D106" s="163"/>
      <c r="E106" s="158"/>
      <c r="F106" s="158"/>
      <c r="G106" s="160"/>
      <c r="H106" s="158"/>
      <c r="I106" s="209"/>
      <c r="J106" s="158"/>
      <c r="K106" s="209"/>
      <c r="L106" s="158"/>
      <c r="M106" s="158"/>
      <c r="N106" s="171"/>
      <c r="O106" s="164"/>
      <c r="P106" s="166"/>
    </row>
    <row r="107" spans="1:16" x14ac:dyDescent="0.25">
      <c r="A107" s="361" t="s">
        <v>75</v>
      </c>
      <c r="B107" s="151" t="s">
        <v>76</v>
      </c>
      <c r="C107" s="168"/>
      <c r="D107" s="151" t="s">
        <v>28</v>
      </c>
      <c r="E107" s="168"/>
      <c r="F107" s="168" t="s">
        <v>77</v>
      </c>
      <c r="G107" s="167">
        <v>4</v>
      </c>
      <c r="H107" s="168"/>
      <c r="I107" s="210">
        <v>1</v>
      </c>
      <c r="J107" s="168">
        <v>1</v>
      </c>
      <c r="K107" s="210">
        <v>5</v>
      </c>
      <c r="L107" s="168"/>
      <c r="M107" s="168" t="s">
        <v>208</v>
      </c>
      <c r="N107" s="172"/>
      <c r="O107" s="153">
        <f>+O108+O112+O114</f>
        <v>1367201366</v>
      </c>
      <c r="P107" s="162"/>
    </row>
    <row r="108" spans="1:16" x14ac:dyDescent="0.25">
      <c r="A108" s="361"/>
      <c r="B108" s="323"/>
      <c r="C108" s="210"/>
      <c r="D108" s="151"/>
      <c r="E108" s="168"/>
      <c r="F108" s="152"/>
      <c r="G108" s="167"/>
      <c r="H108" s="168"/>
      <c r="I108" s="152"/>
      <c r="J108" s="168"/>
      <c r="K108" s="210"/>
      <c r="L108" s="210"/>
      <c r="M108" s="168" t="s">
        <v>209</v>
      </c>
      <c r="N108" s="172"/>
      <c r="O108" s="362">
        <f>+O110+O111+O109</f>
        <v>1326818618</v>
      </c>
      <c r="P108" s="363"/>
    </row>
    <row r="109" spans="1:16" hidden="1" x14ac:dyDescent="0.25">
      <c r="A109" s="361"/>
      <c r="B109" s="323"/>
      <c r="C109" s="210"/>
      <c r="D109" s="151"/>
      <c r="E109" s="168"/>
      <c r="F109" s="152"/>
      <c r="G109" s="364" t="s">
        <v>27</v>
      </c>
      <c r="H109" s="365"/>
      <c r="I109" s="152"/>
      <c r="J109" s="168"/>
      <c r="K109" s="366"/>
      <c r="L109" s="323" t="s">
        <v>28</v>
      </c>
      <c r="M109" s="158" t="s">
        <v>210</v>
      </c>
      <c r="N109" s="172"/>
      <c r="O109" s="367">
        <f>+[1]Calculo!E264</f>
        <v>0</v>
      </c>
      <c r="P109" s="363"/>
    </row>
    <row r="110" spans="1:16" hidden="1" x14ac:dyDescent="0.25">
      <c r="A110" s="361"/>
      <c r="B110" s="323"/>
      <c r="C110" s="210"/>
      <c r="D110" s="151"/>
      <c r="E110" s="168"/>
      <c r="F110" s="152"/>
      <c r="G110" s="167">
        <v>9998</v>
      </c>
      <c r="H110" s="168"/>
      <c r="I110" s="152"/>
      <c r="J110" s="168"/>
      <c r="K110" s="325"/>
      <c r="L110" s="323" t="s">
        <v>28</v>
      </c>
      <c r="M110" s="158" t="s">
        <v>211</v>
      </c>
      <c r="N110" s="171"/>
      <c r="O110" s="367">
        <v>0</v>
      </c>
      <c r="P110" s="363"/>
    </row>
    <row r="111" spans="1:16" x14ac:dyDescent="0.25">
      <c r="A111" s="361"/>
      <c r="B111" s="323"/>
      <c r="C111" s="210"/>
      <c r="D111" s="151"/>
      <c r="E111" s="168"/>
      <c r="F111" s="152"/>
      <c r="G111" s="167">
        <v>9998</v>
      </c>
      <c r="H111" s="168"/>
      <c r="I111" s="152"/>
      <c r="J111" s="158"/>
      <c r="K111" s="325"/>
      <c r="L111" s="323" t="s">
        <v>28</v>
      </c>
      <c r="M111" s="158" t="s">
        <v>210</v>
      </c>
      <c r="N111" s="171"/>
      <c r="O111" s="368">
        <f>ROUND([1]Calculo!E263,0)</f>
        <v>1326818618</v>
      </c>
      <c r="P111" s="166"/>
    </row>
    <row r="112" spans="1:16" hidden="1" x14ac:dyDescent="0.25">
      <c r="A112" s="361"/>
      <c r="B112" s="323"/>
      <c r="C112" s="210"/>
      <c r="D112" s="151"/>
      <c r="E112" s="168"/>
      <c r="F112" s="152"/>
      <c r="G112" s="167"/>
      <c r="H112" s="168"/>
      <c r="I112" s="152"/>
      <c r="J112" s="158"/>
      <c r="K112" s="159"/>
      <c r="L112" s="323"/>
      <c r="M112" s="158" t="s">
        <v>210</v>
      </c>
      <c r="N112" s="171"/>
      <c r="O112" s="368">
        <v>0</v>
      </c>
      <c r="P112" s="166"/>
    </row>
    <row r="113" spans="1:16" x14ac:dyDescent="0.25">
      <c r="A113" s="361"/>
      <c r="B113" s="323"/>
      <c r="C113" s="210"/>
      <c r="D113" s="151"/>
      <c r="E113" s="168"/>
      <c r="F113" s="152"/>
      <c r="G113" s="167">
        <v>9998</v>
      </c>
      <c r="H113" s="168">
        <v>2</v>
      </c>
      <c r="I113" s="152">
        <v>2</v>
      </c>
      <c r="J113" s="168">
        <v>8</v>
      </c>
      <c r="K113" s="152">
        <v>9</v>
      </c>
      <c r="L113" s="323"/>
      <c r="M113" s="168" t="s">
        <v>212</v>
      </c>
      <c r="N113" s="172"/>
      <c r="O113" s="369">
        <f>+O114</f>
        <v>40382748</v>
      </c>
      <c r="P113" s="162"/>
    </row>
    <row r="114" spans="1:16" x14ac:dyDescent="0.25">
      <c r="A114" s="361"/>
      <c r="B114" s="323"/>
      <c r="C114" s="210"/>
      <c r="D114" s="151"/>
      <c r="E114" s="168"/>
      <c r="F114" s="152"/>
      <c r="G114" s="167">
        <v>9998</v>
      </c>
      <c r="H114" s="168">
        <v>2</v>
      </c>
      <c r="I114" s="152">
        <v>2</v>
      </c>
      <c r="J114" s="167">
        <v>8</v>
      </c>
      <c r="K114" s="160">
        <v>9</v>
      </c>
      <c r="L114" s="323" t="s">
        <v>28</v>
      </c>
      <c r="M114" s="158" t="s">
        <v>213</v>
      </c>
      <c r="N114" s="171"/>
      <c r="O114" s="368">
        <f>ROUND([1]Calculo!E285,0)</f>
        <v>40382748</v>
      </c>
      <c r="P114" s="162"/>
    </row>
    <row r="115" spans="1:16" x14ac:dyDescent="0.25">
      <c r="A115" s="361"/>
      <c r="B115" s="323"/>
      <c r="C115" s="210"/>
      <c r="D115" s="151"/>
      <c r="E115" s="168"/>
      <c r="F115" s="152"/>
      <c r="G115" s="167"/>
      <c r="H115" s="168"/>
      <c r="I115" s="152"/>
      <c r="J115" s="168"/>
      <c r="K115" s="209"/>
      <c r="L115" s="209"/>
      <c r="M115" s="158"/>
      <c r="N115" s="171"/>
      <c r="O115" s="368"/>
      <c r="P115" s="166"/>
    </row>
    <row r="116" spans="1:16" x14ac:dyDescent="0.25">
      <c r="A116" s="361"/>
      <c r="B116" s="323"/>
      <c r="C116" s="210"/>
      <c r="D116" s="151"/>
      <c r="E116" s="168"/>
      <c r="F116" s="152"/>
      <c r="G116" s="167"/>
      <c r="H116" s="168"/>
      <c r="I116" s="152"/>
      <c r="J116" s="168"/>
      <c r="K116" s="210"/>
      <c r="L116" s="210"/>
      <c r="M116" s="168"/>
      <c r="N116" s="172"/>
      <c r="O116" s="153"/>
      <c r="P116" s="162"/>
    </row>
    <row r="117" spans="1:16" x14ac:dyDescent="0.25">
      <c r="A117" s="361"/>
      <c r="B117" s="323"/>
      <c r="C117" s="210"/>
      <c r="D117" s="151"/>
      <c r="E117" s="168"/>
      <c r="F117" s="152"/>
      <c r="G117" s="167"/>
      <c r="H117" s="168"/>
      <c r="I117" s="152"/>
      <c r="J117" s="168"/>
      <c r="K117" s="210"/>
      <c r="L117" s="210"/>
      <c r="M117" s="168"/>
      <c r="N117" s="172"/>
      <c r="O117" s="153"/>
      <c r="P117" s="162"/>
    </row>
    <row r="118" spans="1:16" x14ac:dyDescent="0.25">
      <c r="A118" s="361"/>
      <c r="B118" s="323"/>
      <c r="C118" s="210"/>
      <c r="D118" s="151"/>
      <c r="E118" s="168"/>
      <c r="F118" s="152"/>
      <c r="G118" s="167"/>
      <c r="H118" s="168"/>
      <c r="I118" s="152"/>
      <c r="J118" s="168"/>
      <c r="K118" s="210"/>
      <c r="L118" s="210"/>
      <c r="M118" s="168"/>
      <c r="N118" s="172"/>
      <c r="O118" s="153"/>
      <c r="P118" s="162"/>
    </row>
    <row r="119" spans="1:16" x14ac:dyDescent="0.25">
      <c r="A119" s="361"/>
      <c r="B119" s="323"/>
      <c r="C119" s="210"/>
      <c r="D119" s="151"/>
      <c r="E119" s="168"/>
      <c r="F119" s="152"/>
      <c r="G119" s="167"/>
      <c r="H119" s="168"/>
      <c r="I119" s="152"/>
      <c r="J119" s="168"/>
      <c r="K119" s="210"/>
      <c r="L119" s="210"/>
      <c r="M119" s="168"/>
      <c r="N119" s="172"/>
      <c r="O119" s="153"/>
      <c r="P119" s="162"/>
    </row>
    <row r="120" spans="1:16" x14ac:dyDescent="0.25">
      <c r="A120" s="361"/>
      <c r="B120" s="323"/>
      <c r="C120" s="210"/>
      <c r="D120" s="151"/>
      <c r="E120" s="168"/>
      <c r="F120" s="152"/>
      <c r="G120" s="167"/>
      <c r="H120" s="168"/>
      <c r="I120" s="152"/>
      <c r="J120" s="168"/>
      <c r="K120" s="210"/>
      <c r="L120" s="210"/>
      <c r="M120" s="168"/>
      <c r="N120" s="172"/>
      <c r="O120" s="153"/>
      <c r="P120" s="162"/>
    </row>
    <row r="121" spans="1:16" x14ac:dyDescent="0.25">
      <c r="A121" s="361"/>
      <c r="B121" s="323"/>
      <c r="C121" s="210"/>
      <c r="D121" s="151"/>
      <c r="E121" s="168"/>
      <c r="F121" s="152"/>
      <c r="G121" s="167"/>
      <c r="H121" s="168"/>
      <c r="I121" s="152"/>
      <c r="J121" s="168"/>
      <c r="K121" s="210"/>
      <c r="L121" s="210"/>
      <c r="M121" s="168"/>
      <c r="N121" s="172"/>
      <c r="O121" s="153"/>
      <c r="P121" s="162"/>
    </row>
    <row r="122" spans="1:16" x14ac:dyDescent="0.25">
      <c r="A122" s="361"/>
      <c r="B122" s="323"/>
      <c r="C122" s="210"/>
      <c r="D122" s="151"/>
      <c r="E122" s="168"/>
      <c r="F122" s="152"/>
      <c r="G122" s="167"/>
      <c r="H122" s="168"/>
      <c r="I122" s="152"/>
      <c r="J122" s="168"/>
      <c r="K122" s="210"/>
      <c r="L122" s="210"/>
      <c r="M122" s="168"/>
      <c r="N122" s="172"/>
      <c r="O122" s="153"/>
      <c r="P122" s="162"/>
    </row>
    <row r="123" spans="1:16" x14ac:dyDescent="0.25">
      <c r="A123" s="361"/>
      <c r="B123" s="323"/>
      <c r="C123" s="210"/>
      <c r="D123" s="151"/>
      <c r="E123" s="168"/>
      <c r="F123" s="152"/>
      <c r="G123" s="167"/>
      <c r="H123" s="168"/>
      <c r="I123" s="152"/>
      <c r="J123" s="168"/>
      <c r="K123" s="210"/>
      <c r="L123" s="210"/>
      <c r="M123" s="168"/>
      <c r="N123" s="172"/>
      <c r="O123" s="153"/>
      <c r="P123" s="162"/>
    </row>
    <row r="124" spans="1:16" x14ac:dyDescent="0.25">
      <c r="A124" s="361"/>
      <c r="B124" s="323"/>
      <c r="C124" s="210"/>
      <c r="D124" s="151"/>
      <c r="E124" s="168"/>
      <c r="F124" s="152"/>
      <c r="G124" s="167"/>
      <c r="H124" s="168"/>
      <c r="I124" s="152"/>
      <c r="J124" s="168"/>
      <c r="K124" s="210"/>
      <c r="L124" s="210"/>
      <c r="M124" s="168"/>
      <c r="N124" s="172"/>
      <c r="O124" s="153"/>
      <c r="P124" s="162"/>
    </row>
    <row r="125" spans="1:16" x14ac:dyDescent="0.25">
      <c r="A125" s="361"/>
      <c r="B125" s="323"/>
      <c r="C125" s="210"/>
      <c r="D125" s="151"/>
      <c r="E125" s="168"/>
      <c r="F125" s="152"/>
      <c r="G125" s="167"/>
      <c r="H125" s="168"/>
      <c r="I125" s="152"/>
      <c r="J125" s="168"/>
      <c r="K125" s="210"/>
      <c r="L125" s="210"/>
      <c r="M125" s="168"/>
      <c r="N125" s="172"/>
      <c r="O125" s="153"/>
      <c r="P125" s="162"/>
    </row>
    <row r="126" spans="1:16" x14ac:dyDescent="0.25">
      <c r="A126" s="361"/>
      <c r="B126" s="323"/>
      <c r="C126" s="210"/>
      <c r="D126" s="151"/>
      <c r="E126" s="168"/>
      <c r="F126" s="152"/>
      <c r="G126" s="167"/>
      <c r="H126" s="168"/>
      <c r="I126" s="152"/>
      <c r="J126" s="168"/>
      <c r="K126" s="210"/>
      <c r="L126" s="210"/>
      <c r="M126" s="168"/>
      <c r="N126" s="172"/>
      <c r="O126" s="153"/>
      <c r="P126" s="162"/>
    </row>
    <row r="127" spans="1:16" x14ac:dyDescent="0.25">
      <c r="A127" s="361"/>
      <c r="B127" s="323"/>
      <c r="C127" s="210"/>
      <c r="D127" s="151"/>
      <c r="E127" s="168"/>
      <c r="F127" s="152"/>
      <c r="G127" s="167"/>
      <c r="H127" s="168"/>
      <c r="I127" s="152"/>
      <c r="J127" s="168"/>
      <c r="K127" s="210"/>
      <c r="L127" s="210"/>
      <c r="M127" s="168"/>
      <c r="N127" s="172"/>
      <c r="O127" s="153"/>
      <c r="P127" s="162"/>
    </row>
    <row r="128" spans="1:16" x14ac:dyDescent="0.25">
      <c r="A128" s="361"/>
      <c r="B128" s="323"/>
      <c r="C128" s="210"/>
      <c r="D128" s="151"/>
      <c r="E128" s="168"/>
      <c r="F128" s="152"/>
      <c r="G128" s="167"/>
      <c r="H128" s="168"/>
      <c r="I128" s="152"/>
      <c r="J128" s="168"/>
      <c r="K128" s="210"/>
      <c r="L128" s="210"/>
      <c r="M128" s="168"/>
      <c r="N128" s="172"/>
      <c r="O128" s="153"/>
      <c r="P128" s="162"/>
    </row>
    <row r="129" spans="1:16" x14ac:dyDescent="0.25">
      <c r="A129" s="361"/>
      <c r="B129" s="323"/>
      <c r="C129" s="210"/>
      <c r="D129" s="151"/>
      <c r="E129" s="168"/>
      <c r="F129" s="152"/>
      <c r="G129" s="167"/>
      <c r="H129" s="168"/>
      <c r="I129" s="152"/>
      <c r="J129" s="168"/>
      <c r="K129" s="210"/>
      <c r="L129" s="210"/>
      <c r="M129" s="168"/>
      <c r="N129" s="172"/>
      <c r="O129" s="153"/>
      <c r="P129" s="162"/>
    </row>
    <row r="130" spans="1:16" x14ac:dyDescent="0.25">
      <c r="A130" s="361"/>
      <c r="B130" s="323"/>
      <c r="C130" s="210"/>
      <c r="D130" s="151"/>
      <c r="E130" s="168"/>
      <c r="F130" s="152"/>
      <c r="G130" s="167"/>
      <c r="H130" s="168"/>
      <c r="I130" s="152"/>
      <c r="J130" s="168"/>
      <c r="K130" s="210"/>
      <c r="L130" s="210"/>
      <c r="M130" s="168"/>
      <c r="N130" s="172"/>
      <c r="O130" s="153"/>
      <c r="P130" s="162"/>
    </row>
    <row r="131" spans="1:16" x14ac:dyDescent="0.25">
      <c r="A131" s="361"/>
      <c r="B131" s="323"/>
      <c r="C131" s="210"/>
      <c r="D131" s="151"/>
      <c r="E131" s="168"/>
      <c r="F131" s="152"/>
      <c r="G131" s="167"/>
      <c r="H131" s="168"/>
      <c r="I131" s="152"/>
      <c r="J131" s="168"/>
      <c r="K131" s="210"/>
      <c r="L131" s="210"/>
      <c r="M131" s="168"/>
      <c r="N131" s="172"/>
      <c r="O131" s="153"/>
      <c r="P131" s="162"/>
    </row>
    <row r="132" spans="1:16" x14ac:dyDescent="0.25">
      <c r="A132" s="361"/>
      <c r="B132" s="323"/>
      <c r="C132" s="210"/>
      <c r="D132" s="151"/>
      <c r="E132" s="168"/>
      <c r="F132" s="152"/>
      <c r="G132" s="167"/>
      <c r="H132" s="168"/>
      <c r="I132" s="152"/>
      <c r="J132" s="168"/>
      <c r="K132" s="210"/>
      <c r="L132" s="210"/>
      <c r="M132" s="168"/>
      <c r="N132" s="172"/>
      <c r="O132" s="153"/>
      <c r="P132" s="162"/>
    </row>
    <row r="133" spans="1:16" x14ac:dyDescent="0.25">
      <c r="A133" s="361"/>
      <c r="B133" s="323"/>
      <c r="C133" s="210"/>
      <c r="D133" s="151"/>
      <c r="E133" s="168"/>
      <c r="F133" s="152"/>
      <c r="G133" s="167"/>
      <c r="H133" s="168"/>
      <c r="I133" s="152"/>
      <c r="J133" s="168"/>
      <c r="K133" s="210"/>
      <c r="L133" s="210"/>
      <c r="M133" s="168"/>
      <c r="N133" s="172"/>
      <c r="O133" s="153"/>
      <c r="P133" s="162"/>
    </row>
    <row r="134" spans="1:16" x14ac:dyDescent="0.25">
      <c r="A134" s="361"/>
      <c r="B134" s="323"/>
      <c r="C134" s="210"/>
      <c r="D134" s="151"/>
      <c r="E134" s="168"/>
      <c r="F134" s="152"/>
      <c r="G134" s="167"/>
      <c r="H134" s="168"/>
      <c r="I134" s="152"/>
      <c r="J134" s="168"/>
      <c r="K134" s="210"/>
      <c r="L134" s="210"/>
      <c r="M134" s="168"/>
      <c r="N134" s="172"/>
      <c r="O134" s="153"/>
      <c r="P134" s="162"/>
    </row>
    <row r="135" spans="1:16" x14ac:dyDescent="0.25">
      <c r="A135" s="360"/>
      <c r="B135" s="325"/>
      <c r="C135" s="209"/>
      <c r="D135" s="163"/>
      <c r="E135" s="158"/>
      <c r="G135" s="160"/>
      <c r="H135" s="158"/>
      <c r="J135" s="168"/>
      <c r="K135" s="210"/>
      <c r="L135" s="210"/>
      <c r="M135" s="168"/>
      <c r="N135" s="172"/>
      <c r="O135" s="362"/>
      <c r="P135" s="363"/>
    </row>
    <row r="136" spans="1:16" x14ac:dyDescent="0.25">
      <c r="A136" s="163"/>
      <c r="B136" s="163"/>
      <c r="C136" s="158"/>
      <c r="D136" s="163"/>
      <c r="E136" s="158"/>
      <c r="F136" s="158"/>
      <c r="G136" s="160"/>
      <c r="H136" s="158"/>
      <c r="I136" s="209"/>
      <c r="J136" s="158"/>
      <c r="K136" s="209"/>
      <c r="L136" s="209"/>
      <c r="N136" s="164"/>
      <c r="O136" s="367"/>
      <c r="P136" s="363"/>
    </row>
    <row r="137" spans="1:16" ht="15.75" thickBot="1" x14ac:dyDescent="0.3">
      <c r="A137" s="173"/>
      <c r="B137" s="174"/>
      <c r="C137" s="175"/>
      <c r="D137" s="176"/>
      <c r="E137" s="175"/>
      <c r="F137" s="175"/>
      <c r="G137" s="177"/>
      <c r="H137" s="175"/>
      <c r="I137" s="177"/>
      <c r="J137" s="178"/>
      <c r="K137" s="175"/>
      <c r="L137" s="175"/>
      <c r="M137" s="175"/>
      <c r="N137" s="181"/>
      <c r="O137" s="180"/>
      <c r="P137" s="182"/>
    </row>
    <row r="138" spans="1:16" ht="15.75" thickBot="1" x14ac:dyDescent="0.3">
      <c r="A138" s="211"/>
      <c r="B138" s="212"/>
      <c r="C138" s="213"/>
      <c r="D138" s="214"/>
      <c r="E138" s="213"/>
      <c r="F138" s="213"/>
      <c r="G138" s="215" t="s">
        <v>46</v>
      </c>
      <c r="H138" s="215"/>
      <c r="I138" s="215"/>
      <c r="J138" s="215"/>
      <c r="K138" s="216"/>
      <c r="L138" s="217"/>
      <c r="M138" s="217"/>
      <c r="N138" s="218"/>
      <c r="O138" s="219">
        <f>O15+O36+O70+O107</f>
        <v>1480542629</v>
      </c>
      <c r="P138" s="334"/>
    </row>
    <row r="139" spans="1:16" ht="15.75" thickTop="1" x14ac:dyDescent="0.25">
      <c r="N139" s="221"/>
      <c r="O139" s="221"/>
      <c r="P139" s="221"/>
    </row>
    <row r="140" spans="1:16" x14ac:dyDescent="0.25">
      <c r="N140" s="221"/>
      <c r="O140" s="370"/>
      <c r="P140" s="221"/>
    </row>
    <row r="141" spans="1:16" x14ac:dyDescent="0.25">
      <c r="N141" s="221"/>
      <c r="O141" s="221"/>
      <c r="P141" s="221"/>
    </row>
    <row r="142" spans="1:16" x14ac:dyDescent="0.25">
      <c r="N142" s="221"/>
      <c r="O142" s="221"/>
      <c r="P142" s="221"/>
    </row>
    <row r="143" spans="1:16" x14ac:dyDescent="0.25">
      <c r="N143" s="221"/>
      <c r="O143" s="221"/>
      <c r="P143" s="221"/>
    </row>
    <row r="144" spans="1:16" x14ac:dyDescent="0.25">
      <c r="N144" s="221"/>
      <c r="O144" s="221"/>
      <c r="P144" s="221"/>
    </row>
    <row r="145" spans="1:16" x14ac:dyDescent="0.25">
      <c r="N145" s="221"/>
      <c r="O145" s="221"/>
      <c r="P145" s="221"/>
    </row>
    <row r="146" spans="1:16" x14ac:dyDescent="0.25">
      <c r="N146" s="221"/>
      <c r="O146" s="221"/>
      <c r="P146" s="221"/>
    </row>
    <row r="147" spans="1:16" x14ac:dyDescent="0.25">
      <c r="N147" s="221"/>
      <c r="O147" s="221"/>
      <c r="P147" s="221"/>
    </row>
    <row r="148" spans="1:16" x14ac:dyDescent="0.25">
      <c r="A148" s="371" t="str">
        <f>+'[1]Hoja2 - F'!A137</f>
        <v>LIC.  MARICELA CHECO</v>
      </c>
      <c r="B148" s="371"/>
      <c r="C148" s="371"/>
      <c r="D148" s="371"/>
      <c r="E148" s="371"/>
      <c r="F148" s="371"/>
      <c r="G148" s="371"/>
      <c r="H148" s="371"/>
      <c r="I148" s="371"/>
      <c r="J148" s="371"/>
      <c r="K148" s="371"/>
      <c r="L148" s="371"/>
      <c r="M148" s="371" t="str">
        <f>+'[1]Hoja2 - F'!L137</f>
        <v xml:space="preserve">FERNANDO DURÁN </v>
      </c>
      <c r="N148" s="371"/>
      <c r="O148" s="371"/>
      <c r="P148" s="371"/>
    </row>
    <row r="149" spans="1:16" x14ac:dyDescent="0.25">
      <c r="A149" s="224" t="s">
        <v>49</v>
      </c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 t="s">
        <v>189</v>
      </c>
      <c r="N149" s="224"/>
      <c r="O149" s="224"/>
      <c r="P149" s="224"/>
    </row>
    <row r="150" spans="1:16" x14ac:dyDescent="0.25">
      <c r="A150" s="225" t="str">
        <f>+'[1]Hoja2 - F'!A139</f>
        <v xml:space="preserve">Contralor </v>
      </c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 t="str">
        <f>+'[1]Hoja2 - F'!L139</f>
        <v>ADMINSTRADOR GENERAL</v>
      </c>
      <c r="N150" s="225"/>
      <c r="O150" s="225"/>
      <c r="P150" s="225"/>
    </row>
  </sheetData>
  <mergeCells count="20">
    <mergeCell ref="G138:K138"/>
    <mergeCell ref="A148:L148"/>
    <mergeCell ref="M148:P148"/>
    <mergeCell ref="A149:L149"/>
    <mergeCell ref="M149:P149"/>
    <mergeCell ref="A150:L150"/>
    <mergeCell ref="M150:P150"/>
    <mergeCell ref="M13:M14"/>
    <mergeCell ref="A89:P89"/>
    <mergeCell ref="A90:P90"/>
    <mergeCell ref="A98:K98"/>
    <mergeCell ref="N98:P98"/>
    <mergeCell ref="A99:G99"/>
    <mergeCell ref="I99:M99"/>
    <mergeCell ref="A2:P2"/>
    <mergeCell ref="A3:P3"/>
    <mergeCell ref="A11:K11"/>
    <mergeCell ref="N11:P11"/>
    <mergeCell ref="A12:G12"/>
    <mergeCell ref="I12:M12"/>
  </mergeCells>
  <pageMargins left="0.7" right="0.7" top="0.75" bottom="0.75" header="0.3" footer="0.3"/>
  <pageSetup scale="57" orientation="portrait" horizontalDpi="0" verticalDpi="0" r:id="rId1"/>
  <rowBreaks count="1" manualBreakCount="1">
    <brk id="8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2DDB-AD9F-4DA6-BA77-751D64815C1B}">
  <dimension ref="A1:O81"/>
  <sheetViews>
    <sheetView topLeftCell="A25" zoomScaleNormal="100" workbookViewId="0">
      <selection activeCell="A65" sqref="A64:XFD65"/>
    </sheetView>
  </sheetViews>
  <sheetFormatPr baseColWidth="10" defaultRowHeight="15" x14ac:dyDescent="0.25"/>
  <cols>
    <col min="1" max="1" width="5.140625" style="379" customWidth="1"/>
    <col min="2" max="2" width="5.28515625" style="379" customWidth="1"/>
    <col min="3" max="3" width="5" style="379" customWidth="1"/>
    <col min="4" max="4" width="8.7109375" style="379" customWidth="1"/>
    <col min="5" max="5" width="7.7109375" style="379" customWidth="1"/>
    <col min="6" max="6" width="5.85546875" style="379" customWidth="1"/>
    <col min="7" max="7" width="5.5703125" style="379" customWidth="1"/>
    <col min="8" max="8" width="4.140625" style="379" customWidth="1"/>
    <col min="9" max="9" width="6.5703125" style="379" customWidth="1"/>
    <col min="10" max="11" width="6.7109375" style="379" customWidth="1"/>
    <col min="12" max="12" width="41.85546875" style="379" customWidth="1"/>
    <col min="13" max="13" width="12.28515625" style="379" customWidth="1"/>
    <col min="14" max="14" width="22.28515625" style="99" bestFit="1" customWidth="1"/>
    <col min="15" max="15" width="12.5703125" style="379" customWidth="1"/>
  </cols>
  <sheetData>
    <row r="1" spans="1:15" x14ac:dyDescent="0.25">
      <c r="A1" s="372" t="s">
        <v>214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4"/>
    </row>
    <row r="2" spans="1:15" x14ac:dyDescent="0.25">
      <c r="A2" s="375" t="s">
        <v>54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7"/>
    </row>
    <row r="3" spans="1:15" ht="15.75" x14ac:dyDescent="0.3">
      <c r="A3" s="378"/>
      <c r="M3" s="50"/>
      <c r="N3" s="336" t="s">
        <v>215</v>
      </c>
      <c r="O3" s="58"/>
    </row>
    <row r="4" spans="1:15" x14ac:dyDescent="0.25">
      <c r="A4" s="378"/>
      <c r="M4" s="50"/>
      <c r="N4" s="226"/>
      <c r="O4" s="58"/>
    </row>
    <row r="5" spans="1:15" x14ac:dyDescent="0.25">
      <c r="A5" s="380" t="s">
        <v>216</v>
      </c>
      <c r="M5" s="381" t="str">
        <f>+'[1]Hoja4 - G'!M83</f>
        <v xml:space="preserve"> REGISTRO INTERNO DIGEPRES</v>
      </c>
      <c r="N5" s="226"/>
      <c r="O5" s="58"/>
    </row>
    <row r="6" spans="1:15" x14ac:dyDescent="0.25">
      <c r="A6" s="380" t="s">
        <v>217</v>
      </c>
      <c r="M6" s="381" t="s">
        <v>5</v>
      </c>
      <c r="N6" s="226"/>
      <c r="O6" s="58"/>
    </row>
    <row r="7" spans="1:15" x14ac:dyDescent="0.25">
      <c r="A7" s="380" t="str">
        <f>+'[1]Hoja4 - G'!A8</f>
        <v>MES: FEBRERO</v>
      </c>
      <c r="M7" s="381" t="s">
        <v>7</v>
      </c>
      <c r="N7" s="226"/>
      <c r="O7" s="382"/>
    </row>
    <row r="8" spans="1:15" ht="15.75" thickBot="1" x14ac:dyDescent="0.3">
      <c r="A8" s="383" t="str">
        <f>[1]Hoja1!B9</f>
        <v>AÑO : 2026</v>
      </c>
      <c r="B8" s="111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 t="s">
        <v>9</v>
      </c>
      <c r="N8" s="112"/>
      <c r="O8" s="113"/>
    </row>
    <row r="9" spans="1:15" ht="15.75" thickBot="1" x14ac:dyDescent="0.3"/>
    <row r="10" spans="1:15" x14ac:dyDescent="0.25">
      <c r="A10" s="384" t="s">
        <v>58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6"/>
      <c r="L10" s="386"/>
      <c r="M10" s="387" t="s">
        <v>59</v>
      </c>
      <c r="N10" s="385"/>
      <c r="O10" s="388"/>
    </row>
    <row r="11" spans="1:15" x14ac:dyDescent="0.25">
      <c r="A11" s="389" t="s">
        <v>15</v>
      </c>
      <c r="B11" s="390"/>
      <c r="C11" s="390"/>
      <c r="D11" s="390"/>
      <c r="E11" s="390"/>
      <c r="F11" s="390"/>
      <c r="G11" s="391"/>
      <c r="H11" s="392" t="s">
        <v>60</v>
      </c>
      <c r="I11" s="393"/>
      <c r="J11" s="393"/>
      <c r="K11" s="393"/>
      <c r="L11" s="394"/>
      <c r="M11" s="395" t="s">
        <v>61</v>
      </c>
      <c r="N11" s="250" t="s">
        <v>62</v>
      </c>
      <c r="O11" s="396" t="s">
        <v>63</v>
      </c>
    </row>
    <row r="12" spans="1:15" x14ac:dyDescent="0.25">
      <c r="A12" s="397"/>
      <c r="B12" s="398" t="s">
        <v>64</v>
      </c>
      <c r="C12" s="399"/>
      <c r="D12" s="398"/>
      <c r="E12" s="399"/>
      <c r="F12" s="398"/>
      <c r="G12" s="399"/>
      <c r="H12" s="398"/>
      <c r="I12" s="398"/>
      <c r="J12" s="398"/>
      <c r="K12" s="398"/>
      <c r="L12" s="400"/>
      <c r="M12" s="401"/>
      <c r="N12" s="135"/>
      <c r="O12" s="402"/>
    </row>
    <row r="13" spans="1:15" ht="15.75" thickBot="1" x14ac:dyDescent="0.3">
      <c r="A13" s="403" t="s">
        <v>65</v>
      </c>
      <c r="B13" s="404" t="s">
        <v>65</v>
      </c>
      <c r="C13" s="405" t="s">
        <v>66</v>
      </c>
      <c r="D13" s="404" t="s">
        <v>67</v>
      </c>
      <c r="E13" s="405" t="s">
        <v>68</v>
      </c>
      <c r="F13" s="404" t="s">
        <v>69</v>
      </c>
      <c r="G13" s="405" t="s">
        <v>218</v>
      </c>
      <c r="H13" s="404" t="s">
        <v>71</v>
      </c>
      <c r="I13" s="404" t="s">
        <v>72</v>
      </c>
      <c r="J13" s="404" t="s">
        <v>73</v>
      </c>
      <c r="K13" s="404" t="s">
        <v>74</v>
      </c>
      <c r="L13" s="406"/>
      <c r="M13" s="407" t="s">
        <v>22</v>
      </c>
      <c r="N13" s="142" t="s">
        <v>23</v>
      </c>
      <c r="O13" s="408" t="s">
        <v>24</v>
      </c>
    </row>
    <row r="14" spans="1:15" x14ac:dyDescent="0.25">
      <c r="A14" s="409" t="s">
        <v>75</v>
      </c>
      <c r="B14" s="410" t="s">
        <v>76</v>
      </c>
      <c r="C14" s="411"/>
      <c r="D14" s="412" t="s">
        <v>34</v>
      </c>
      <c r="E14" s="411"/>
      <c r="F14" s="413" t="s">
        <v>77</v>
      </c>
      <c r="G14" s="411"/>
      <c r="H14" s="413">
        <v>1</v>
      </c>
      <c r="I14" s="411">
        <v>1</v>
      </c>
      <c r="J14" s="414">
        <v>1</v>
      </c>
      <c r="K14" s="415"/>
      <c r="L14" s="411" t="s">
        <v>78</v>
      </c>
      <c r="M14" s="413"/>
      <c r="N14" s="208">
        <f>+N15+N25+N29+N32</f>
        <v>5528157</v>
      </c>
      <c r="O14" s="416"/>
    </row>
    <row r="15" spans="1:15" x14ac:dyDescent="0.25">
      <c r="A15" s="417"/>
      <c r="B15" s="418"/>
      <c r="C15" s="419"/>
      <c r="D15" s="420"/>
      <c r="E15" s="419"/>
      <c r="G15" s="419"/>
      <c r="H15" s="379">
        <v>1</v>
      </c>
      <c r="I15" s="421">
        <v>1</v>
      </c>
      <c r="J15" s="422"/>
      <c r="K15" s="423"/>
      <c r="L15" s="421" t="s">
        <v>79</v>
      </c>
      <c r="M15" s="424"/>
      <c r="N15" s="153">
        <f>+N16+N19+N22+N23</f>
        <v>4954667</v>
      </c>
      <c r="O15" s="425"/>
    </row>
    <row r="16" spans="1:15" x14ac:dyDescent="0.25">
      <c r="A16" s="417"/>
      <c r="B16" s="418"/>
      <c r="C16" s="419"/>
      <c r="D16" s="420"/>
      <c r="E16" s="419"/>
      <c r="G16" s="419"/>
      <c r="I16" s="421"/>
      <c r="J16" s="422">
        <v>1</v>
      </c>
      <c r="K16" s="426"/>
      <c r="L16" s="421" t="s">
        <v>80</v>
      </c>
      <c r="M16" s="424"/>
      <c r="N16" s="153">
        <f>+N17+N18</f>
        <v>3720577</v>
      </c>
      <c r="O16" s="425"/>
    </row>
    <row r="17" spans="1:15" x14ac:dyDescent="0.25">
      <c r="A17" s="417"/>
      <c r="B17" s="418"/>
      <c r="C17" s="419"/>
      <c r="D17" s="420"/>
      <c r="E17" s="419"/>
      <c r="G17" s="427" t="s">
        <v>27</v>
      </c>
      <c r="I17" s="419"/>
      <c r="J17" s="428"/>
      <c r="K17" s="426" t="s">
        <v>28</v>
      </c>
      <c r="L17" s="419" t="s">
        <v>219</v>
      </c>
      <c r="N17" s="164">
        <f>ROUND([1]Hoja1!I19*0.05,0)</f>
        <v>1923094</v>
      </c>
      <c r="O17" s="429"/>
    </row>
    <row r="18" spans="1:15" x14ac:dyDescent="0.25">
      <c r="A18" s="417"/>
      <c r="B18" s="418"/>
      <c r="C18" s="419"/>
      <c r="D18" s="420"/>
      <c r="E18" s="419"/>
      <c r="G18" s="419">
        <v>9998</v>
      </c>
      <c r="I18" s="419"/>
      <c r="J18" s="428"/>
      <c r="K18" s="426" t="s">
        <v>28</v>
      </c>
      <c r="L18" s="419" t="s">
        <v>219</v>
      </c>
      <c r="N18" s="164">
        <f>ROUND([1]Calculo!$I$52-N17,0)</f>
        <v>1797483</v>
      </c>
      <c r="O18" s="429"/>
    </row>
    <row r="19" spans="1:15" x14ac:dyDescent="0.25">
      <c r="A19" s="417"/>
      <c r="B19" s="418"/>
      <c r="C19" s="419"/>
      <c r="D19" s="420"/>
      <c r="E19" s="419"/>
      <c r="G19" s="419">
        <v>9998</v>
      </c>
      <c r="I19" s="421"/>
      <c r="J19" s="422">
        <v>2</v>
      </c>
      <c r="K19" s="423"/>
      <c r="L19" s="419" t="s">
        <v>220</v>
      </c>
      <c r="M19" s="424"/>
      <c r="N19" s="153">
        <f>+N20+N21</f>
        <v>43415</v>
      </c>
      <c r="O19" s="429"/>
    </row>
    <row r="20" spans="1:15" x14ac:dyDescent="0.25">
      <c r="A20" s="417"/>
      <c r="B20" s="418"/>
      <c r="C20" s="419"/>
      <c r="D20" s="420"/>
      <c r="E20" s="419"/>
      <c r="G20" s="419"/>
      <c r="I20" s="419"/>
      <c r="J20" s="428"/>
      <c r="K20" s="426" t="s">
        <v>31</v>
      </c>
      <c r="L20" s="428" t="s">
        <v>84</v>
      </c>
      <c r="N20" s="164">
        <f>[1]Calculo!$I$55</f>
        <v>43415</v>
      </c>
      <c r="O20" s="429"/>
    </row>
    <row r="21" spans="1:15" hidden="1" x14ac:dyDescent="0.25">
      <c r="A21" s="417"/>
      <c r="B21" s="418"/>
      <c r="C21" s="419"/>
      <c r="D21" s="420"/>
      <c r="E21" s="419"/>
      <c r="G21" s="419" t="s">
        <v>27</v>
      </c>
      <c r="H21" s="379">
        <v>1</v>
      </c>
      <c r="I21" s="419">
        <v>1</v>
      </c>
      <c r="J21" s="428">
        <v>2</v>
      </c>
      <c r="K21" s="426" t="s">
        <v>37</v>
      </c>
      <c r="L21" s="379" t="s">
        <v>85</v>
      </c>
      <c r="N21" s="164">
        <f>[1]Calculo!I56</f>
        <v>0</v>
      </c>
      <c r="O21" s="429"/>
    </row>
    <row r="22" spans="1:15" x14ac:dyDescent="0.25">
      <c r="A22" s="417"/>
      <c r="B22" s="418"/>
      <c r="C22" s="419"/>
      <c r="D22" s="420"/>
      <c r="E22" s="419"/>
      <c r="G22" s="419">
        <v>9998</v>
      </c>
      <c r="I22" s="419"/>
      <c r="J22" s="422">
        <v>4</v>
      </c>
      <c r="K22" s="430"/>
      <c r="L22" s="419" t="s">
        <v>159</v>
      </c>
      <c r="N22" s="164">
        <f>ROUND([1]Calculo!$I$61,0)</f>
        <v>1116857</v>
      </c>
      <c r="O22" s="429"/>
    </row>
    <row r="23" spans="1:15" x14ac:dyDescent="0.25">
      <c r="A23" s="417"/>
      <c r="B23" s="418"/>
      <c r="C23" s="419"/>
      <c r="D23" s="420"/>
      <c r="E23" s="419"/>
      <c r="G23" s="419">
        <v>9998</v>
      </c>
      <c r="I23" s="419"/>
      <c r="J23" s="422">
        <v>5</v>
      </c>
      <c r="K23" s="430"/>
      <c r="L23" s="419" t="s">
        <v>87</v>
      </c>
      <c r="N23" s="153">
        <f>+N24</f>
        <v>73818</v>
      </c>
      <c r="O23" s="429"/>
    </row>
    <row r="24" spans="1:15" x14ac:dyDescent="0.25">
      <c r="A24" s="417"/>
      <c r="B24" s="418"/>
      <c r="C24" s="419"/>
      <c r="D24" s="420"/>
      <c r="E24" s="419"/>
      <c r="G24" s="419"/>
      <c r="I24" s="419"/>
      <c r="J24" s="428"/>
      <c r="K24" s="426" t="s">
        <v>28</v>
      </c>
      <c r="L24" s="419" t="s">
        <v>87</v>
      </c>
      <c r="N24" s="164">
        <f>ROUND([1]Calculo!$I$64,0)</f>
        <v>73818</v>
      </c>
      <c r="O24" s="429"/>
    </row>
    <row r="25" spans="1:15" x14ac:dyDescent="0.25">
      <c r="A25" s="417"/>
      <c r="B25" s="418"/>
      <c r="C25" s="419"/>
      <c r="D25" s="420"/>
      <c r="E25" s="419"/>
      <c r="G25" s="419">
        <v>9998</v>
      </c>
      <c r="H25" s="379">
        <v>1</v>
      </c>
      <c r="I25" s="431">
        <v>2</v>
      </c>
      <c r="J25" s="421"/>
      <c r="K25" s="432"/>
      <c r="L25" s="421" t="s">
        <v>88</v>
      </c>
      <c r="N25" s="153">
        <f>+N26</f>
        <v>215845</v>
      </c>
      <c r="O25" s="429"/>
    </row>
    <row r="26" spans="1:15" x14ac:dyDescent="0.25">
      <c r="A26" s="417"/>
      <c r="B26" s="418"/>
      <c r="C26" s="419"/>
      <c r="D26" s="420"/>
      <c r="E26" s="419"/>
      <c r="G26" s="419"/>
      <c r="I26" s="433"/>
      <c r="J26" s="421">
        <v>2</v>
      </c>
      <c r="K26" s="430"/>
      <c r="L26" s="419" t="s">
        <v>89</v>
      </c>
      <c r="N26" s="153">
        <f>+N27+N28</f>
        <v>215845</v>
      </c>
      <c r="O26" s="429"/>
    </row>
    <row r="27" spans="1:15" hidden="1" x14ac:dyDescent="0.25">
      <c r="A27" s="417"/>
      <c r="B27" s="418"/>
      <c r="C27" s="419"/>
      <c r="D27" s="420"/>
      <c r="E27" s="419"/>
      <c r="G27" s="419"/>
      <c r="I27" s="433"/>
      <c r="J27" s="419" t="s">
        <v>160</v>
      </c>
      <c r="K27" s="430"/>
      <c r="L27" s="419" t="s">
        <v>161</v>
      </c>
      <c r="N27" s="164">
        <f>[1]Calculo!I72</f>
        <v>0</v>
      </c>
      <c r="O27" s="429"/>
    </row>
    <row r="28" spans="1:15" x14ac:dyDescent="0.25">
      <c r="A28" s="417"/>
      <c r="B28" s="418"/>
      <c r="C28" s="419"/>
      <c r="D28" s="420"/>
      <c r="E28" s="419"/>
      <c r="G28" s="419"/>
      <c r="I28" s="433"/>
      <c r="J28" s="419"/>
      <c r="K28" s="430" t="s">
        <v>91</v>
      </c>
      <c r="L28" s="419" t="s">
        <v>221</v>
      </c>
      <c r="N28" s="164">
        <f>ROUND([1]Calculo!$I$73,0)</f>
        <v>215845</v>
      </c>
      <c r="O28" s="429"/>
    </row>
    <row r="29" spans="1:15" x14ac:dyDescent="0.25">
      <c r="A29" s="417"/>
      <c r="B29" s="418"/>
      <c r="C29" s="419"/>
      <c r="D29" s="420"/>
      <c r="E29" s="419"/>
      <c r="G29" s="419">
        <v>9998</v>
      </c>
      <c r="H29" s="379">
        <v>1</v>
      </c>
      <c r="I29" s="421">
        <v>4</v>
      </c>
      <c r="J29" s="422"/>
      <c r="K29" s="432"/>
      <c r="L29" s="421" t="s">
        <v>162</v>
      </c>
      <c r="M29" s="424"/>
      <c r="N29" s="153">
        <f>+N30</f>
        <v>93734</v>
      </c>
      <c r="O29" s="425"/>
    </row>
    <row r="30" spans="1:15" x14ac:dyDescent="0.25">
      <c r="A30" s="417"/>
      <c r="B30" s="418"/>
      <c r="C30" s="419"/>
      <c r="D30" s="420"/>
      <c r="E30" s="419"/>
      <c r="G30" s="419"/>
      <c r="I30" s="419"/>
      <c r="J30" s="422">
        <v>2</v>
      </c>
      <c r="K30" s="430"/>
      <c r="L30" s="419" t="s">
        <v>94</v>
      </c>
      <c r="N30" s="153">
        <f>+N31</f>
        <v>93734</v>
      </c>
      <c r="O30" s="429"/>
    </row>
    <row r="31" spans="1:15" x14ac:dyDescent="0.25">
      <c r="A31" s="417"/>
      <c r="B31" s="418"/>
      <c r="C31" s="419"/>
      <c r="D31" s="420"/>
      <c r="E31" s="419"/>
      <c r="G31" s="419"/>
      <c r="I31" s="419"/>
      <c r="J31" s="428"/>
      <c r="K31" s="426" t="s">
        <v>37</v>
      </c>
      <c r="L31" s="419" t="s">
        <v>95</v>
      </c>
      <c r="N31" s="164">
        <f>ROUND([1]Calculo!$I$77,0)</f>
        <v>93734</v>
      </c>
      <c r="O31" s="429"/>
    </row>
    <row r="32" spans="1:15" x14ac:dyDescent="0.25">
      <c r="A32" s="417"/>
      <c r="B32" s="418"/>
      <c r="C32" s="419"/>
      <c r="D32" s="420"/>
      <c r="E32" s="419"/>
      <c r="G32" s="419">
        <v>9998</v>
      </c>
      <c r="H32" s="379">
        <v>1</v>
      </c>
      <c r="I32" s="421">
        <v>5</v>
      </c>
      <c r="J32" s="422"/>
      <c r="K32" s="423"/>
      <c r="L32" s="421" t="s">
        <v>96</v>
      </c>
      <c r="M32" s="424"/>
      <c r="N32" s="153">
        <f>+N33</f>
        <v>263911</v>
      </c>
      <c r="O32" s="425"/>
    </row>
    <row r="33" spans="1:15" x14ac:dyDescent="0.25">
      <c r="A33" s="417"/>
      <c r="B33" s="418"/>
      <c r="C33" s="419"/>
      <c r="D33" s="420"/>
      <c r="E33" s="419"/>
      <c r="G33" s="419"/>
      <c r="I33" s="419"/>
      <c r="J33" s="428">
        <v>2</v>
      </c>
      <c r="K33" s="426"/>
      <c r="L33" s="419" t="s">
        <v>97</v>
      </c>
      <c r="N33" s="164">
        <f>ROUND([1]Calculo!$I$85,0)</f>
        <v>263911</v>
      </c>
      <c r="O33" s="429"/>
    </row>
    <row r="34" spans="1:15" x14ac:dyDescent="0.25">
      <c r="A34" s="417"/>
      <c r="B34" s="418"/>
      <c r="C34" s="419"/>
      <c r="D34" s="420"/>
      <c r="E34" s="419"/>
      <c r="G34" s="419">
        <v>9998</v>
      </c>
      <c r="H34" s="424">
        <v>2</v>
      </c>
      <c r="I34" s="421"/>
      <c r="J34" s="422"/>
      <c r="K34" s="423"/>
      <c r="L34" s="421" t="s">
        <v>163</v>
      </c>
      <c r="M34" s="424"/>
      <c r="N34" s="153">
        <f>+N35+N41+N43+N45+N49+N52+N59+N47</f>
        <v>2788730.5</v>
      </c>
      <c r="O34" s="425"/>
    </row>
    <row r="35" spans="1:15" x14ac:dyDescent="0.25">
      <c r="A35" s="417"/>
      <c r="B35" s="418"/>
      <c r="C35" s="419"/>
      <c r="D35" s="420"/>
      <c r="E35" s="419"/>
      <c r="G35" s="419"/>
      <c r="H35" s="379">
        <v>2</v>
      </c>
      <c r="I35" s="421">
        <v>1</v>
      </c>
      <c r="J35" s="422"/>
      <c r="K35" s="423"/>
      <c r="L35" s="421" t="s">
        <v>164</v>
      </c>
      <c r="M35" s="424"/>
      <c r="N35" s="153">
        <f>+N36+N37+N39+N40</f>
        <v>229166</v>
      </c>
      <c r="O35" s="425"/>
    </row>
    <row r="36" spans="1:15" x14ac:dyDescent="0.25">
      <c r="A36" s="417"/>
      <c r="B36" s="418"/>
      <c r="C36" s="419"/>
      <c r="D36" s="420"/>
      <c r="E36" s="419"/>
      <c r="G36" s="419"/>
      <c r="I36" s="419"/>
      <c r="J36" s="428">
        <v>3</v>
      </c>
      <c r="K36" s="426"/>
      <c r="L36" s="419" t="s">
        <v>165</v>
      </c>
      <c r="N36" s="164">
        <f>ROUND([1]Calculo!$I$92,0)</f>
        <v>98761</v>
      </c>
      <c r="O36" s="429"/>
    </row>
    <row r="37" spans="1:15" x14ac:dyDescent="0.25">
      <c r="A37" s="417"/>
      <c r="B37" s="418"/>
      <c r="C37" s="419"/>
      <c r="D37" s="420"/>
      <c r="E37" s="419"/>
      <c r="G37" s="419"/>
      <c r="I37" s="419"/>
      <c r="J37" s="422">
        <v>6</v>
      </c>
      <c r="K37" s="426"/>
      <c r="L37" s="419" t="s">
        <v>222</v>
      </c>
      <c r="N37" s="153">
        <f>+N38</f>
        <v>113816</v>
      </c>
      <c r="O37" s="429"/>
    </row>
    <row r="38" spans="1:15" x14ac:dyDescent="0.25">
      <c r="A38" s="417"/>
      <c r="B38" s="418"/>
      <c r="C38" s="419"/>
      <c r="D38" s="420"/>
      <c r="E38" s="419"/>
      <c r="G38" s="419"/>
      <c r="I38" s="419"/>
      <c r="J38" s="428"/>
      <c r="K38" s="426" t="s">
        <v>28</v>
      </c>
      <c r="L38" s="419" t="s">
        <v>101</v>
      </c>
      <c r="N38" s="164">
        <f>ROUND([1]Calculo!$I$96,0)</f>
        <v>113816</v>
      </c>
      <c r="O38" s="429"/>
    </row>
    <row r="39" spans="1:15" x14ac:dyDescent="0.25">
      <c r="A39" s="417"/>
      <c r="B39" s="418"/>
      <c r="C39" s="419"/>
      <c r="D39" s="420"/>
      <c r="E39" s="419"/>
      <c r="G39" s="419"/>
      <c r="I39" s="419"/>
      <c r="J39" s="428">
        <v>7</v>
      </c>
      <c r="K39" s="426"/>
      <c r="L39" s="419" t="s">
        <v>103</v>
      </c>
      <c r="N39" s="164">
        <f>ROUND([1]Calculo!$I$97,0)</f>
        <v>14146</v>
      </c>
      <c r="O39" s="429"/>
    </row>
    <row r="40" spans="1:15" x14ac:dyDescent="0.25">
      <c r="A40" s="417"/>
      <c r="B40" s="418"/>
      <c r="C40" s="419"/>
      <c r="D40" s="420"/>
      <c r="E40" s="419"/>
      <c r="G40" s="419"/>
      <c r="I40" s="419"/>
      <c r="J40" s="428">
        <v>8</v>
      </c>
      <c r="K40" s="426"/>
      <c r="L40" s="419" t="s">
        <v>166</v>
      </c>
      <c r="N40" s="164">
        <f>ROUND([1]Calculo!$I$98,0)</f>
        <v>2443</v>
      </c>
      <c r="O40" s="429"/>
    </row>
    <row r="41" spans="1:15" x14ac:dyDescent="0.25">
      <c r="A41" s="417"/>
      <c r="B41" s="418"/>
      <c r="C41" s="419"/>
      <c r="D41" s="420"/>
      <c r="E41" s="419"/>
      <c r="G41" s="419"/>
      <c r="H41" s="379">
        <v>2</v>
      </c>
      <c r="I41" s="421">
        <v>2</v>
      </c>
      <c r="J41" s="422"/>
      <c r="K41" s="423"/>
      <c r="L41" s="421" t="s">
        <v>167</v>
      </c>
      <c r="M41" s="424"/>
      <c r="N41" s="153">
        <f>+N42</f>
        <v>1069238</v>
      </c>
      <c r="O41" s="425"/>
    </row>
    <row r="42" spans="1:15" x14ac:dyDescent="0.25">
      <c r="A42" s="417"/>
      <c r="B42" s="418"/>
      <c r="C42" s="419"/>
      <c r="D42" s="420"/>
      <c r="E42" s="419"/>
      <c r="G42" s="419"/>
      <c r="I42" s="419"/>
      <c r="J42" s="428">
        <v>1</v>
      </c>
      <c r="K42" s="426"/>
      <c r="L42" s="419" t="s">
        <v>106</v>
      </c>
      <c r="N42" s="164">
        <f>ROUND([1]Calculo!$I$100,0)</f>
        <v>1069238</v>
      </c>
      <c r="O42" s="429"/>
    </row>
    <row r="43" spans="1:15" x14ac:dyDescent="0.25">
      <c r="A43" s="417"/>
      <c r="B43" s="418"/>
      <c r="C43" s="419"/>
      <c r="D43" s="420"/>
      <c r="E43" s="419"/>
      <c r="G43" s="419"/>
      <c r="H43" s="379">
        <v>2</v>
      </c>
      <c r="I43" s="421">
        <v>3</v>
      </c>
      <c r="J43" s="422"/>
      <c r="K43" s="423"/>
      <c r="L43" s="421" t="s">
        <v>107</v>
      </c>
      <c r="M43" s="424"/>
      <c r="N43" s="153">
        <f>+N44</f>
        <v>86991</v>
      </c>
      <c r="O43" s="425"/>
    </row>
    <row r="44" spans="1:15" x14ac:dyDescent="0.25">
      <c r="A44" s="417"/>
      <c r="B44" s="418"/>
      <c r="C44" s="419"/>
      <c r="D44" s="420"/>
      <c r="E44" s="419"/>
      <c r="G44" s="419"/>
      <c r="I44" s="419"/>
      <c r="J44" s="428">
        <v>1</v>
      </c>
      <c r="K44" s="426"/>
      <c r="L44" s="419" t="s">
        <v>108</v>
      </c>
      <c r="N44" s="164">
        <f>ROUND([1]Calculo!$I$106,0)</f>
        <v>86991</v>
      </c>
      <c r="O44" s="429"/>
    </row>
    <row r="45" spans="1:15" x14ac:dyDescent="0.25">
      <c r="A45" s="417"/>
      <c r="B45" s="418"/>
      <c r="C45" s="419"/>
      <c r="D45" s="420"/>
      <c r="E45" s="419"/>
      <c r="G45" s="419"/>
      <c r="H45" s="379">
        <v>2</v>
      </c>
      <c r="I45" s="421">
        <v>4</v>
      </c>
      <c r="J45" s="422"/>
      <c r="K45" s="423"/>
      <c r="L45" s="421" t="s">
        <v>109</v>
      </c>
      <c r="M45" s="424"/>
      <c r="N45" s="153">
        <f>+N46</f>
        <v>6026</v>
      </c>
      <c r="O45" s="425"/>
    </row>
    <row r="46" spans="1:15" x14ac:dyDescent="0.25">
      <c r="A46" s="417"/>
      <c r="B46" s="418"/>
      <c r="C46" s="419"/>
      <c r="D46" s="420"/>
      <c r="E46" s="419"/>
      <c r="G46" s="419"/>
      <c r="I46" s="419"/>
      <c r="J46" s="428">
        <v>1</v>
      </c>
      <c r="K46" s="426"/>
      <c r="L46" s="419" t="s">
        <v>110</v>
      </c>
      <c r="N46" s="164">
        <f>ROUND([1]Calculo!$I$110,0)</f>
        <v>6026</v>
      </c>
      <c r="O46" s="429"/>
    </row>
    <row r="47" spans="1:15" hidden="1" x14ac:dyDescent="0.25">
      <c r="A47" s="417"/>
      <c r="B47" s="418"/>
      <c r="C47" s="419"/>
      <c r="D47" s="420"/>
      <c r="E47" s="419"/>
      <c r="G47" s="419"/>
      <c r="H47" s="379">
        <v>2</v>
      </c>
      <c r="I47" s="421">
        <v>5</v>
      </c>
      <c r="J47" s="428"/>
      <c r="K47" s="426"/>
      <c r="L47" s="424" t="s">
        <v>111</v>
      </c>
      <c r="N47" s="153">
        <f>+N48</f>
        <v>0</v>
      </c>
      <c r="O47" s="429"/>
    </row>
    <row r="48" spans="1:15" hidden="1" x14ac:dyDescent="0.25">
      <c r="A48" s="417"/>
      <c r="B48" s="418"/>
      <c r="C48" s="419"/>
      <c r="D48" s="420"/>
      <c r="E48" s="419"/>
      <c r="G48" s="419"/>
      <c r="I48" s="419"/>
      <c r="J48" s="428">
        <v>4</v>
      </c>
      <c r="K48" s="426"/>
      <c r="L48" s="379" t="s">
        <v>113</v>
      </c>
      <c r="N48" s="164">
        <f>ROUND([1]Calculo!$I$121,0)</f>
        <v>0</v>
      </c>
      <c r="O48" s="429"/>
    </row>
    <row r="49" spans="1:15" x14ac:dyDescent="0.25">
      <c r="A49" s="417"/>
      <c r="B49" s="418"/>
      <c r="C49" s="419"/>
      <c r="D49" s="420"/>
      <c r="E49" s="419"/>
      <c r="G49" s="419"/>
      <c r="H49" s="379">
        <v>2</v>
      </c>
      <c r="I49" s="421">
        <v>6</v>
      </c>
      <c r="J49" s="422"/>
      <c r="K49" s="423"/>
      <c r="L49" s="421" t="s">
        <v>114</v>
      </c>
      <c r="M49" s="424"/>
      <c r="N49" s="153">
        <f>+N50+N51</f>
        <v>692054</v>
      </c>
      <c r="O49" s="425"/>
    </row>
    <row r="50" spans="1:15" x14ac:dyDescent="0.25">
      <c r="A50" s="417"/>
      <c r="B50" s="418"/>
      <c r="C50" s="419"/>
      <c r="D50" s="420"/>
      <c r="E50" s="419"/>
      <c r="G50" s="419"/>
      <c r="I50" s="419"/>
      <c r="J50" s="428">
        <v>2</v>
      </c>
      <c r="K50" s="426"/>
      <c r="L50" s="419" t="s">
        <v>223</v>
      </c>
      <c r="N50" s="164">
        <f>ROUND([1]Calculo!$I$129,0)</f>
        <v>36756</v>
      </c>
      <c r="O50" s="429"/>
    </row>
    <row r="51" spans="1:15" x14ac:dyDescent="0.25">
      <c r="A51" s="417"/>
      <c r="B51" s="418"/>
      <c r="C51" s="419"/>
      <c r="D51" s="420"/>
      <c r="E51" s="419"/>
      <c r="G51" s="419"/>
      <c r="I51" s="419"/>
      <c r="J51" s="428">
        <v>3</v>
      </c>
      <c r="K51" s="426"/>
      <c r="L51" s="419" t="s">
        <v>197</v>
      </c>
      <c r="N51" s="164">
        <f>[1]Calculo!$I$135</f>
        <v>655298</v>
      </c>
      <c r="O51" s="429"/>
    </row>
    <row r="52" spans="1:15" ht="29.25" x14ac:dyDescent="0.25">
      <c r="A52" s="417"/>
      <c r="B52" s="418"/>
      <c r="C52" s="419"/>
      <c r="D52" s="420"/>
      <c r="E52" s="419"/>
      <c r="G52" s="419"/>
      <c r="H52" s="379">
        <v>2</v>
      </c>
      <c r="I52" s="421">
        <v>7</v>
      </c>
      <c r="J52" s="422"/>
      <c r="K52" s="423"/>
      <c r="L52" s="434" t="s">
        <v>224</v>
      </c>
      <c r="M52" s="424"/>
      <c r="N52" s="153">
        <f>+N53+N55</f>
        <v>33152</v>
      </c>
      <c r="O52" s="425"/>
    </row>
    <row r="53" spans="1:15" x14ac:dyDescent="0.25">
      <c r="A53" s="417"/>
      <c r="B53" s="418"/>
      <c r="C53" s="419"/>
      <c r="D53" s="420"/>
      <c r="E53" s="419"/>
      <c r="G53" s="419"/>
      <c r="I53" s="419"/>
      <c r="J53" s="422">
        <v>1</v>
      </c>
      <c r="K53" s="426"/>
      <c r="L53" s="419" t="s">
        <v>174</v>
      </c>
      <c r="N53" s="153">
        <f>+N54</f>
        <v>12189</v>
      </c>
      <c r="O53" s="429"/>
    </row>
    <row r="54" spans="1:15" x14ac:dyDescent="0.25">
      <c r="A54" s="417"/>
      <c r="B54" s="418"/>
      <c r="C54" s="419"/>
      <c r="D54" s="420"/>
      <c r="E54" s="419"/>
      <c r="G54" s="419"/>
      <c r="I54" s="419"/>
      <c r="J54" s="428"/>
      <c r="K54" s="426" t="s">
        <v>34</v>
      </c>
      <c r="L54" s="419" t="s">
        <v>120</v>
      </c>
      <c r="N54" s="164">
        <f>[1]Calculo!$I$142</f>
        <v>12189</v>
      </c>
      <c r="O54" s="429"/>
    </row>
    <row r="55" spans="1:15" x14ac:dyDescent="0.25">
      <c r="A55" s="417"/>
      <c r="B55" s="418"/>
      <c r="C55" s="419"/>
      <c r="D55" s="420"/>
      <c r="E55" s="419"/>
      <c r="G55" s="419"/>
      <c r="I55" s="419"/>
      <c r="J55" s="422">
        <v>2</v>
      </c>
      <c r="K55" s="426"/>
      <c r="L55" s="419" t="s">
        <v>121</v>
      </c>
      <c r="N55" s="153">
        <f>+N56+N57+N58</f>
        <v>20963</v>
      </c>
      <c r="O55" s="429"/>
    </row>
    <row r="56" spans="1:15" x14ac:dyDescent="0.25">
      <c r="A56" s="417"/>
      <c r="B56" s="418"/>
      <c r="C56" s="419"/>
      <c r="D56" s="420"/>
      <c r="E56" s="419"/>
      <c r="G56" s="419"/>
      <c r="I56" s="419"/>
      <c r="J56" s="428"/>
      <c r="K56" s="426" t="s">
        <v>28</v>
      </c>
      <c r="L56" s="419" t="s">
        <v>225</v>
      </c>
      <c r="N56" s="164">
        <f>[1]Calculo!$I$148+[1]Calculo!$I$149</f>
        <v>12408</v>
      </c>
      <c r="O56" s="429"/>
    </row>
    <row r="57" spans="1:15" x14ac:dyDescent="0.25">
      <c r="A57" s="417"/>
      <c r="B57" s="418"/>
      <c r="C57" s="419"/>
      <c r="D57" s="420"/>
      <c r="E57" s="419"/>
      <c r="G57" s="419"/>
      <c r="I57" s="419"/>
      <c r="J57" s="428"/>
      <c r="K57" s="426" t="s">
        <v>123</v>
      </c>
      <c r="L57" s="419" t="s">
        <v>226</v>
      </c>
      <c r="N57" s="164">
        <f>[1]Calculo!$I$150+[1]Calculo!$I$151+[1]Calculo!$I$152</f>
        <v>8505</v>
      </c>
      <c r="O57" s="429"/>
    </row>
    <row r="58" spans="1:15" x14ac:dyDescent="0.25">
      <c r="A58" s="417"/>
      <c r="B58" s="418"/>
      <c r="C58" s="419"/>
      <c r="D58" s="420"/>
      <c r="E58" s="419"/>
      <c r="G58" s="419"/>
      <c r="I58" s="419"/>
      <c r="J58" s="422">
        <v>3</v>
      </c>
      <c r="K58" s="426" t="s">
        <v>28</v>
      </c>
      <c r="L58" s="379" t="s">
        <v>118</v>
      </c>
      <c r="N58" s="164">
        <f>ROUND([1]Calculo!$I$157,0)</f>
        <v>50</v>
      </c>
      <c r="O58" s="429"/>
    </row>
    <row r="59" spans="1:15" x14ac:dyDescent="0.25">
      <c r="A59" s="417"/>
      <c r="B59" s="418"/>
      <c r="C59" s="419"/>
      <c r="D59" s="420"/>
      <c r="E59" s="419"/>
      <c r="G59" s="419"/>
      <c r="H59" s="379">
        <v>2</v>
      </c>
      <c r="I59" s="421">
        <v>8</v>
      </c>
      <c r="J59" s="422"/>
      <c r="K59" s="423"/>
      <c r="L59" s="421" t="s">
        <v>125</v>
      </c>
      <c r="M59" s="424"/>
      <c r="N59" s="153">
        <f>+N60+N61</f>
        <v>672103.5</v>
      </c>
      <c r="O59" s="429"/>
    </row>
    <row r="60" spans="1:15" x14ac:dyDescent="0.25">
      <c r="A60" s="417"/>
      <c r="B60" s="418"/>
      <c r="C60" s="419"/>
      <c r="D60" s="420"/>
      <c r="E60" s="419"/>
      <c r="G60" s="419"/>
      <c r="I60" s="421"/>
      <c r="J60" s="422">
        <v>4</v>
      </c>
      <c r="K60" s="435"/>
      <c r="L60" s="379" t="s">
        <v>126</v>
      </c>
      <c r="M60" s="424"/>
      <c r="N60" s="164">
        <f>+[1]Calculo!I163</f>
        <v>1273.5</v>
      </c>
      <c r="O60" s="429"/>
    </row>
    <row r="61" spans="1:15" x14ac:dyDescent="0.25">
      <c r="A61" s="417"/>
      <c r="B61" s="418"/>
      <c r="C61" s="419"/>
      <c r="D61" s="420"/>
      <c r="E61" s="419"/>
      <c r="G61" s="419"/>
      <c r="I61" s="419"/>
      <c r="J61" s="422">
        <v>9</v>
      </c>
      <c r="K61" s="426"/>
      <c r="L61" s="419" t="s">
        <v>205</v>
      </c>
      <c r="N61" s="153">
        <f>+N62</f>
        <v>670830</v>
      </c>
      <c r="O61" s="429"/>
    </row>
    <row r="62" spans="1:15" x14ac:dyDescent="0.25">
      <c r="A62" s="417"/>
      <c r="B62" s="418"/>
      <c r="C62" s="419"/>
      <c r="D62" s="420"/>
      <c r="E62" s="419"/>
      <c r="G62" s="419"/>
      <c r="I62" s="419"/>
      <c r="J62" s="428"/>
      <c r="K62" s="426" t="s">
        <v>131</v>
      </c>
      <c r="L62" s="419" t="s">
        <v>137</v>
      </c>
      <c r="N62" s="164">
        <f>ROUND([1]Calculo!$I$177,0)+[1]Calculo!I230</f>
        <v>670830</v>
      </c>
      <c r="O62" s="429"/>
    </row>
    <row r="63" spans="1:15" x14ac:dyDescent="0.25">
      <c r="A63" s="417"/>
      <c r="B63" s="418"/>
      <c r="C63" s="419"/>
      <c r="D63" s="420"/>
      <c r="E63" s="419"/>
      <c r="G63" s="419">
        <v>9998</v>
      </c>
      <c r="H63" s="424">
        <v>3</v>
      </c>
      <c r="I63" s="421"/>
      <c r="J63" s="422"/>
      <c r="K63" s="423"/>
      <c r="L63" s="421" t="s">
        <v>179</v>
      </c>
      <c r="M63" s="424"/>
      <c r="N63" s="153">
        <f>+N66+N70+N73+N64+N68</f>
        <v>285424</v>
      </c>
      <c r="O63" s="425"/>
    </row>
    <row r="64" spans="1:15" hidden="1" x14ac:dyDescent="0.25">
      <c r="A64" s="417"/>
      <c r="B64" s="418"/>
      <c r="C64" s="419"/>
      <c r="D64" s="420"/>
      <c r="E64" s="419"/>
      <c r="G64" s="419"/>
      <c r="H64" s="424"/>
      <c r="I64" s="421">
        <v>32</v>
      </c>
      <c r="J64" s="422"/>
      <c r="K64" s="423"/>
      <c r="L64" s="421" t="s">
        <v>180</v>
      </c>
      <c r="M64" s="424"/>
      <c r="N64" s="153">
        <f>+N65</f>
        <v>0</v>
      </c>
      <c r="O64" s="425"/>
    </row>
    <row r="65" spans="1:15" hidden="1" x14ac:dyDescent="0.25">
      <c r="A65" s="417"/>
      <c r="B65" s="418"/>
      <c r="C65" s="419"/>
      <c r="D65" s="420"/>
      <c r="E65" s="419"/>
      <c r="G65" s="419"/>
      <c r="H65" s="424"/>
      <c r="I65" s="421"/>
      <c r="J65" s="428">
        <v>323</v>
      </c>
      <c r="K65" s="426"/>
      <c r="L65" s="419" t="s">
        <v>142</v>
      </c>
      <c r="N65" s="164">
        <f>ROUND([1]Calculo!I192,0)</f>
        <v>0</v>
      </c>
      <c r="O65" s="429"/>
    </row>
    <row r="66" spans="1:15" x14ac:dyDescent="0.25">
      <c r="A66" s="417"/>
      <c r="B66" s="418"/>
      <c r="C66" s="419"/>
      <c r="D66" s="420"/>
      <c r="E66" s="419"/>
      <c r="G66" s="419"/>
      <c r="H66" s="379">
        <v>3</v>
      </c>
      <c r="I66" s="421">
        <v>3</v>
      </c>
      <c r="J66" s="422"/>
      <c r="K66" s="423"/>
      <c r="L66" s="421" t="s">
        <v>181</v>
      </c>
      <c r="M66" s="424"/>
      <c r="N66" s="153">
        <f>+N67</f>
        <v>50910</v>
      </c>
      <c r="O66" s="425"/>
    </row>
    <row r="67" spans="1:15" x14ac:dyDescent="0.25">
      <c r="A67" s="417"/>
      <c r="B67" s="418"/>
      <c r="C67" s="419"/>
      <c r="D67" s="420"/>
      <c r="E67" s="419"/>
      <c r="G67" s="419"/>
      <c r="I67" s="419"/>
      <c r="J67" s="428">
        <v>1</v>
      </c>
      <c r="K67" s="426"/>
      <c r="L67" s="419" t="s">
        <v>182</v>
      </c>
      <c r="N67" s="164">
        <f>ROUND([1]Calculo!$I$195,0)</f>
        <v>50910</v>
      </c>
      <c r="O67" s="429"/>
    </row>
    <row r="68" spans="1:15" x14ac:dyDescent="0.25">
      <c r="A68" s="417"/>
      <c r="B68" s="418"/>
      <c r="C68" s="419"/>
      <c r="D68" s="420"/>
      <c r="E68" s="419"/>
      <c r="G68" s="419"/>
      <c r="H68" s="379">
        <v>3</v>
      </c>
      <c r="I68" s="421">
        <v>5</v>
      </c>
      <c r="J68" s="428"/>
      <c r="K68" s="426"/>
      <c r="L68" s="421" t="s">
        <v>145</v>
      </c>
      <c r="N68" s="153">
        <f>+N69</f>
        <v>13</v>
      </c>
      <c r="O68" s="429"/>
    </row>
    <row r="69" spans="1:15" x14ac:dyDescent="0.25">
      <c r="A69" s="417"/>
      <c r="B69" s="418"/>
      <c r="C69" s="419"/>
      <c r="D69" s="420"/>
      <c r="E69" s="419"/>
      <c r="G69" s="419"/>
      <c r="I69" s="419"/>
      <c r="J69" s="428">
        <v>3</v>
      </c>
      <c r="K69" s="426"/>
      <c r="L69" s="419" t="s">
        <v>146</v>
      </c>
      <c r="N69" s="164">
        <f>ROUND([1]Calculo!$I$200,0)</f>
        <v>13</v>
      </c>
      <c r="O69" s="429"/>
    </row>
    <row r="70" spans="1:15" x14ac:dyDescent="0.25">
      <c r="A70" s="417"/>
      <c r="B70" s="418"/>
      <c r="C70" s="419"/>
      <c r="D70" s="420"/>
      <c r="E70" s="419"/>
      <c r="G70" s="419"/>
      <c r="H70" s="379">
        <v>3</v>
      </c>
      <c r="I70" s="421">
        <v>7</v>
      </c>
      <c r="J70" s="422"/>
      <c r="K70" s="423"/>
      <c r="L70" s="421" t="s">
        <v>147</v>
      </c>
      <c r="M70" s="424"/>
      <c r="N70" s="153">
        <f>+N71</f>
        <v>161362</v>
      </c>
      <c r="O70" s="425"/>
    </row>
    <row r="71" spans="1:15" x14ac:dyDescent="0.25">
      <c r="A71" s="417"/>
      <c r="B71" s="418"/>
      <c r="C71" s="419"/>
      <c r="D71" s="420"/>
      <c r="E71" s="419"/>
      <c r="G71" s="419"/>
      <c r="I71" s="419"/>
      <c r="J71" s="428">
        <v>1</v>
      </c>
      <c r="K71" s="426"/>
      <c r="L71" s="419" t="s">
        <v>148</v>
      </c>
      <c r="N71" s="273">
        <f>+N72</f>
        <v>161362</v>
      </c>
      <c r="O71" s="429"/>
    </row>
    <row r="72" spans="1:15" x14ac:dyDescent="0.25">
      <c r="A72" s="417"/>
      <c r="B72" s="418"/>
      <c r="C72" s="419"/>
      <c r="D72" s="420"/>
      <c r="E72" s="419"/>
      <c r="G72" s="419"/>
      <c r="H72" s="379">
        <v>3</v>
      </c>
      <c r="I72" s="419">
        <v>7</v>
      </c>
      <c r="J72" s="428">
        <v>1</v>
      </c>
      <c r="K72" s="426" t="s">
        <v>28</v>
      </c>
      <c r="L72" s="419" t="s">
        <v>149</v>
      </c>
      <c r="N72" s="279">
        <f>ROUND([1]Calculo!$I$204,0)</f>
        <v>161362</v>
      </c>
      <c r="O72" s="429"/>
    </row>
    <row r="73" spans="1:15" x14ac:dyDescent="0.25">
      <c r="A73" s="417"/>
      <c r="B73" s="418"/>
      <c r="C73" s="419"/>
      <c r="D73" s="420"/>
      <c r="E73" s="419"/>
      <c r="G73" s="419"/>
      <c r="H73" s="379">
        <v>3</v>
      </c>
      <c r="I73" s="421">
        <v>9</v>
      </c>
      <c r="J73" s="422"/>
      <c r="K73" s="423"/>
      <c r="L73" s="421" t="s">
        <v>150</v>
      </c>
      <c r="M73" s="424"/>
      <c r="N73" s="153">
        <f>+N74+N75</f>
        <v>73139</v>
      </c>
      <c r="O73" s="425"/>
    </row>
    <row r="74" spans="1:15" x14ac:dyDescent="0.25">
      <c r="A74" s="417"/>
      <c r="B74" s="418"/>
      <c r="C74" s="419"/>
      <c r="D74" s="420"/>
      <c r="E74" s="419"/>
      <c r="G74" s="419"/>
      <c r="I74" s="419"/>
      <c r="J74" s="428">
        <v>1</v>
      </c>
      <c r="K74" s="426"/>
      <c r="L74" s="419" t="s">
        <v>151</v>
      </c>
      <c r="N74" s="164">
        <f>ROUND([1]Calculo!$I$211,0)</f>
        <v>8312</v>
      </c>
      <c r="O74" s="429"/>
    </row>
    <row r="75" spans="1:15" ht="15.75" thickBot="1" x14ac:dyDescent="0.3">
      <c r="A75" s="436"/>
      <c r="B75" s="437"/>
      <c r="C75" s="438"/>
      <c r="D75" s="439"/>
      <c r="E75" s="438"/>
      <c r="F75" s="440"/>
      <c r="G75" s="438"/>
      <c r="H75" s="440"/>
      <c r="I75" s="438"/>
      <c r="J75" s="441">
        <v>9</v>
      </c>
      <c r="K75" s="442"/>
      <c r="L75" s="438" t="s">
        <v>152</v>
      </c>
      <c r="M75" s="441"/>
      <c r="N75" s="180">
        <f>ROUND([1]Calculo!$I$216,0)</f>
        <v>64827</v>
      </c>
      <c r="O75" s="443"/>
    </row>
    <row r="76" spans="1:15" ht="15.75" thickBot="1" x14ac:dyDescent="0.3">
      <c r="A76" s="444"/>
      <c r="B76" s="445"/>
      <c r="C76" s="446"/>
      <c r="D76" s="447"/>
      <c r="E76" s="446"/>
      <c r="F76" s="446"/>
      <c r="G76" s="448" t="s">
        <v>46</v>
      </c>
      <c r="H76" s="448"/>
      <c r="I76" s="448"/>
      <c r="J76" s="449"/>
      <c r="K76" s="450"/>
      <c r="L76" s="450"/>
      <c r="M76" s="451"/>
      <c r="N76" s="219">
        <f>N14+N34+N63</f>
        <v>8602311.5</v>
      </c>
      <c r="O76" s="452"/>
    </row>
    <row r="77" spans="1:15" ht="15.75" thickTop="1" x14ac:dyDescent="0.25">
      <c r="A77" s="420"/>
      <c r="B77" s="420"/>
      <c r="D77" s="420"/>
      <c r="G77" s="453"/>
      <c r="H77" s="453"/>
      <c r="I77" s="453"/>
      <c r="J77" s="453"/>
      <c r="K77" s="453"/>
      <c r="L77" s="453"/>
      <c r="N77" s="171"/>
      <c r="O77" s="454"/>
    </row>
    <row r="78" spans="1:15" x14ac:dyDescent="0.25">
      <c r="N78" s="221"/>
    </row>
    <row r="79" spans="1:15" x14ac:dyDescent="0.25">
      <c r="A79" s="455" t="str">
        <f>+'[1]Hoja4 - G'!A142</f>
        <v>LIC.  MARICELA CHECO</v>
      </c>
      <c r="B79" s="455"/>
      <c r="C79" s="455"/>
      <c r="D79" s="455"/>
      <c r="E79" s="455"/>
      <c r="F79" s="455"/>
      <c r="G79" s="455"/>
      <c r="H79" s="455"/>
      <c r="I79" s="455"/>
      <c r="J79" s="455"/>
      <c r="K79" s="455"/>
      <c r="L79" s="455" t="str">
        <f>+'[1]Hoja4 - G'!L142</f>
        <v xml:space="preserve">FERNANDO DURÁN </v>
      </c>
      <c r="M79" s="455"/>
      <c r="N79" s="455"/>
      <c r="O79" s="455"/>
    </row>
    <row r="80" spans="1:15" x14ac:dyDescent="0.25">
      <c r="A80" s="456" t="s">
        <v>49</v>
      </c>
      <c r="B80" s="456"/>
      <c r="C80" s="456"/>
      <c r="D80" s="456"/>
      <c r="E80" s="456"/>
      <c r="F80" s="456"/>
      <c r="G80" s="456"/>
      <c r="H80" s="456"/>
      <c r="I80" s="456"/>
      <c r="J80" s="456"/>
      <c r="K80" s="456"/>
      <c r="L80" s="456" t="s">
        <v>189</v>
      </c>
      <c r="M80" s="456"/>
      <c r="N80" s="456"/>
      <c r="O80" s="456"/>
    </row>
    <row r="81" spans="1:15" x14ac:dyDescent="0.25">
      <c r="A81" s="456" t="str">
        <f>+'[1]Hoja4 - G'!A144</f>
        <v xml:space="preserve">Contralor </v>
      </c>
      <c r="B81" s="456"/>
      <c r="C81" s="456"/>
      <c r="D81" s="456"/>
      <c r="E81" s="456"/>
      <c r="F81" s="456"/>
      <c r="G81" s="456"/>
      <c r="H81" s="456"/>
      <c r="I81" s="456"/>
      <c r="J81" s="456"/>
      <c r="K81" s="456"/>
      <c r="L81" s="456" t="str">
        <f>+'[1]Hoja4 - G'!L144</f>
        <v>ADMINSTRADOR GENERAL</v>
      </c>
      <c r="M81" s="456"/>
      <c r="N81" s="456"/>
      <c r="O81" s="456"/>
    </row>
  </sheetData>
  <mergeCells count="14">
    <mergeCell ref="A81:K81"/>
    <mergeCell ref="L81:O81"/>
    <mergeCell ref="L12:L13"/>
    <mergeCell ref="G76:J76"/>
    <mergeCell ref="A79:K79"/>
    <mergeCell ref="L79:O79"/>
    <mergeCell ref="A80:K80"/>
    <mergeCell ref="L80:O80"/>
    <mergeCell ref="A1:O1"/>
    <mergeCell ref="A2:O2"/>
    <mergeCell ref="A10:J10"/>
    <mergeCell ref="M10:O10"/>
    <mergeCell ref="A11:G11"/>
    <mergeCell ref="H11:L11"/>
  </mergeCells>
  <pageMargins left="0.7" right="0.7" top="0.75" bottom="0.75" header="0.3" footer="0.3"/>
  <pageSetup scale="57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4BD3F-764B-40FA-B78A-B85581E6E902}">
  <dimension ref="A1:P60"/>
  <sheetViews>
    <sheetView zoomScaleNormal="100" workbookViewId="0">
      <selection activeCell="S23" sqref="S23"/>
    </sheetView>
  </sheetViews>
  <sheetFormatPr baseColWidth="10" defaultRowHeight="15" x14ac:dyDescent="0.25"/>
  <cols>
    <col min="1" max="1" width="5.140625" style="457" customWidth="1"/>
    <col min="2" max="2" width="5.28515625" style="457" customWidth="1"/>
    <col min="3" max="3" width="5.5703125" style="457" bestFit="1" customWidth="1"/>
    <col min="4" max="4" width="8.7109375" style="457" customWidth="1"/>
    <col min="5" max="5" width="7.7109375" style="457" customWidth="1"/>
    <col min="6" max="6" width="6.28515625" style="457" bestFit="1" customWidth="1"/>
    <col min="7" max="7" width="7.7109375" style="457" customWidth="1"/>
    <col min="8" max="8" width="4.5703125" style="457" bestFit="1" customWidth="1"/>
    <col min="9" max="9" width="4.42578125" style="457" bestFit="1" customWidth="1"/>
    <col min="10" max="10" width="7.140625" style="457" bestFit="1" customWidth="1"/>
    <col min="11" max="11" width="7.28515625" style="457" bestFit="1" customWidth="1"/>
    <col min="12" max="12" width="4.140625" style="457" bestFit="1" customWidth="1"/>
    <col min="13" max="13" width="32.5703125" style="457" customWidth="1"/>
    <col min="14" max="14" width="13.42578125" style="457" customWidth="1"/>
    <col min="15" max="15" width="24.42578125" style="99" customWidth="1"/>
    <col min="16" max="16" width="8.42578125" style="457" bestFit="1" customWidth="1"/>
  </cols>
  <sheetData>
    <row r="1" spans="1:16" ht="15.75" thickBot="1" x14ac:dyDescent="0.3"/>
    <row r="2" spans="1:16" x14ac:dyDescent="0.25">
      <c r="A2" s="458" t="s">
        <v>227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60"/>
    </row>
    <row r="3" spans="1:16" x14ac:dyDescent="0.25">
      <c r="A3" s="461" t="s">
        <v>54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3"/>
    </row>
    <row r="4" spans="1:16" ht="18.75" x14ac:dyDescent="0.4">
      <c r="A4" s="464"/>
      <c r="O4" s="107" t="s">
        <v>55</v>
      </c>
      <c r="P4" s="465"/>
    </row>
    <row r="5" spans="1:16" x14ac:dyDescent="0.25">
      <c r="A5" s="464"/>
      <c r="P5" s="465"/>
    </row>
    <row r="6" spans="1:16" x14ac:dyDescent="0.25">
      <c r="A6" s="466" t="s">
        <v>56</v>
      </c>
      <c r="N6" s="467" t="str">
        <f>+'[1]Hoja 6 - J'!M92</f>
        <v xml:space="preserve"> REGISTRO INTERNO DIGEPRES</v>
      </c>
      <c r="P6" s="465"/>
    </row>
    <row r="7" spans="1:16" x14ac:dyDescent="0.25">
      <c r="A7" s="466" t="s">
        <v>57</v>
      </c>
      <c r="N7" s="467" t="s">
        <v>5</v>
      </c>
      <c r="P7" s="465"/>
    </row>
    <row r="8" spans="1:16" x14ac:dyDescent="0.25">
      <c r="A8" s="466" t="str">
        <f>+'[1]Hoja5 - I'!A7</f>
        <v>MES: FEBRERO</v>
      </c>
      <c r="N8" s="467" t="s">
        <v>7</v>
      </c>
      <c r="P8" s="465"/>
    </row>
    <row r="9" spans="1:16" ht="15.75" thickBot="1" x14ac:dyDescent="0.3">
      <c r="A9" s="468" t="str">
        <f>[1]Hoja1!B9</f>
        <v>AÑO : 2026</v>
      </c>
      <c r="B9" s="111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 t="s">
        <v>9</v>
      </c>
      <c r="O9" s="112"/>
      <c r="P9" s="113"/>
    </row>
    <row r="10" spans="1:16" ht="15.75" thickBot="1" x14ac:dyDescent="0.3">
      <c r="A10" s="469"/>
      <c r="B10" s="470"/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1"/>
      <c r="O10" s="177"/>
      <c r="P10" s="472"/>
    </row>
    <row r="11" spans="1:16" x14ac:dyDescent="0.25">
      <c r="A11" s="473" t="s">
        <v>58</v>
      </c>
      <c r="B11" s="474"/>
      <c r="C11" s="474"/>
      <c r="D11" s="474"/>
      <c r="E11" s="474"/>
      <c r="F11" s="474"/>
      <c r="G11" s="474"/>
      <c r="H11" s="474"/>
      <c r="I11" s="474"/>
      <c r="J11" s="474"/>
      <c r="K11" s="474"/>
      <c r="L11" s="475"/>
      <c r="M11" s="475"/>
      <c r="N11" s="476" t="s">
        <v>59</v>
      </c>
      <c r="O11" s="474"/>
      <c r="P11" s="477"/>
    </row>
    <row r="12" spans="1:16" x14ac:dyDescent="0.25">
      <c r="A12" s="478" t="s">
        <v>15</v>
      </c>
      <c r="B12" s="479"/>
      <c r="C12" s="479"/>
      <c r="D12" s="479"/>
      <c r="E12" s="479"/>
      <c r="F12" s="479"/>
      <c r="G12" s="480"/>
      <c r="H12" s="481"/>
      <c r="I12" s="482" t="s">
        <v>60</v>
      </c>
      <c r="J12" s="483"/>
      <c r="K12" s="483"/>
      <c r="L12" s="483"/>
      <c r="M12" s="484"/>
      <c r="N12" s="485" t="s">
        <v>61</v>
      </c>
      <c r="O12" s="250" t="s">
        <v>62</v>
      </c>
      <c r="P12" s="486" t="s">
        <v>63</v>
      </c>
    </row>
    <row r="13" spans="1:16" x14ac:dyDescent="0.25">
      <c r="A13" s="487"/>
      <c r="B13" s="488" t="s">
        <v>64</v>
      </c>
      <c r="C13" s="489"/>
      <c r="D13" s="488"/>
      <c r="E13" s="489"/>
      <c r="F13" s="488"/>
      <c r="G13" s="489"/>
      <c r="H13" s="488"/>
      <c r="I13" s="490"/>
      <c r="J13" s="488"/>
      <c r="K13" s="488"/>
      <c r="L13" s="488"/>
      <c r="M13" s="491"/>
      <c r="N13" s="492"/>
      <c r="O13" s="135"/>
      <c r="P13" s="493"/>
    </row>
    <row r="14" spans="1:16" ht="15.75" thickBot="1" x14ac:dyDescent="0.3">
      <c r="A14" s="494" t="s">
        <v>65</v>
      </c>
      <c r="B14" s="495" t="s">
        <v>65</v>
      </c>
      <c r="C14" s="496" t="s">
        <v>66</v>
      </c>
      <c r="D14" s="495" t="s">
        <v>67</v>
      </c>
      <c r="E14" s="496" t="s">
        <v>68</v>
      </c>
      <c r="F14" s="495" t="s">
        <v>69</v>
      </c>
      <c r="G14" s="496" t="s">
        <v>139</v>
      </c>
      <c r="H14" s="495" t="s">
        <v>228</v>
      </c>
      <c r="I14" s="497" t="s">
        <v>71</v>
      </c>
      <c r="J14" s="495" t="s">
        <v>72</v>
      </c>
      <c r="K14" s="495" t="s">
        <v>73</v>
      </c>
      <c r="L14" s="495" t="s">
        <v>74</v>
      </c>
      <c r="M14" s="498"/>
      <c r="N14" s="499" t="s">
        <v>22</v>
      </c>
      <c r="O14" s="500" t="s">
        <v>23</v>
      </c>
      <c r="P14" s="501" t="s">
        <v>24</v>
      </c>
    </row>
    <row r="15" spans="1:16" x14ac:dyDescent="0.25">
      <c r="A15" s="502" t="s">
        <v>75</v>
      </c>
      <c r="B15" s="503" t="s">
        <v>76</v>
      </c>
      <c r="C15" s="504"/>
      <c r="D15" s="505" t="s">
        <v>76</v>
      </c>
      <c r="E15" s="504"/>
      <c r="F15" s="506" t="s">
        <v>77</v>
      </c>
      <c r="G15" s="507">
        <v>9998</v>
      </c>
      <c r="H15" s="504">
        <v>2</v>
      </c>
      <c r="I15" s="506">
        <v>4</v>
      </c>
      <c r="J15" s="504">
        <v>1</v>
      </c>
      <c r="K15" s="508">
        <v>1</v>
      </c>
      <c r="L15" s="508"/>
      <c r="M15" s="504" t="s">
        <v>229</v>
      </c>
      <c r="N15" s="506"/>
      <c r="O15" s="509">
        <f>+O16</f>
        <v>45190249</v>
      </c>
      <c r="P15" s="510"/>
    </row>
    <row r="16" spans="1:16" x14ac:dyDescent="0.25">
      <c r="A16" s="511"/>
      <c r="B16" s="512"/>
      <c r="C16" s="513"/>
      <c r="D16" s="514"/>
      <c r="E16" s="513"/>
      <c r="G16" s="515"/>
      <c r="H16" s="513"/>
      <c r="J16" s="516">
        <v>1</v>
      </c>
      <c r="K16" s="517"/>
      <c r="L16" s="517"/>
      <c r="M16" s="516" t="s">
        <v>230</v>
      </c>
      <c r="N16" s="518"/>
      <c r="O16" s="369">
        <f>+O17+O19+O20</f>
        <v>45190249</v>
      </c>
      <c r="P16" s="519"/>
    </row>
    <row r="17" spans="1:16" x14ac:dyDescent="0.25">
      <c r="A17" s="511"/>
      <c r="B17" s="512"/>
      <c r="C17" s="513"/>
      <c r="D17" s="514"/>
      <c r="E17" s="513"/>
      <c r="G17" s="515"/>
      <c r="H17" s="513"/>
      <c r="J17" s="513"/>
      <c r="K17" s="517">
        <v>1</v>
      </c>
      <c r="L17" s="520"/>
      <c r="M17" s="516" t="s">
        <v>231</v>
      </c>
      <c r="O17" s="369">
        <f>+O18</f>
        <v>45178251</v>
      </c>
      <c r="P17" s="521"/>
    </row>
    <row r="18" spans="1:16" x14ac:dyDescent="0.25">
      <c r="A18" s="511"/>
      <c r="B18" s="512"/>
      <c r="C18" s="513"/>
      <c r="D18" s="514"/>
      <c r="E18" s="513"/>
      <c r="G18" s="515"/>
      <c r="H18" s="513"/>
      <c r="J18" s="516"/>
      <c r="K18" s="520">
        <v>1</v>
      </c>
      <c r="L18" s="522" t="s">
        <v>28</v>
      </c>
      <c r="M18" s="513" t="s">
        <v>232</v>
      </c>
      <c r="N18" s="518"/>
      <c r="O18" s="368">
        <f>ROUND([1]Calculo!E227,0)</f>
        <v>45178251</v>
      </c>
      <c r="P18" s="519"/>
    </row>
    <row r="19" spans="1:16" x14ac:dyDescent="0.25">
      <c r="A19" s="511"/>
      <c r="B19" s="512"/>
      <c r="C19" s="513"/>
      <c r="D19" s="514"/>
      <c r="E19" s="513"/>
      <c r="G19" s="515"/>
      <c r="H19" s="513">
        <v>2</v>
      </c>
      <c r="I19" s="520">
        <v>4</v>
      </c>
      <c r="J19" s="517">
        <v>1</v>
      </c>
      <c r="K19" s="520">
        <v>2</v>
      </c>
      <c r="L19" s="522"/>
      <c r="M19" s="516" t="s">
        <v>233</v>
      </c>
      <c r="N19" s="518"/>
      <c r="O19" s="369">
        <f>O20+O21</f>
        <v>11998</v>
      </c>
      <c r="P19" s="519"/>
    </row>
    <row r="20" spans="1:16" hidden="1" x14ac:dyDescent="0.25">
      <c r="A20" s="511"/>
      <c r="B20" s="512"/>
      <c r="C20" s="513"/>
      <c r="D20" s="514"/>
      <c r="E20" s="513"/>
      <c r="G20" s="515"/>
      <c r="H20" s="513"/>
      <c r="I20" s="520"/>
      <c r="J20" s="520"/>
      <c r="K20" s="520">
        <v>4</v>
      </c>
      <c r="L20" s="522" t="s">
        <v>28</v>
      </c>
      <c r="M20" s="513" t="s">
        <v>234</v>
      </c>
      <c r="O20" s="368">
        <f>[1]Calculo!E231</f>
        <v>0</v>
      </c>
      <c r="P20" s="521"/>
    </row>
    <row r="21" spans="1:16" x14ac:dyDescent="0.25">
      <c r="A21" s="511"/>
      <c r="B21" s="512"/>
      <c r="C21" s="513"/>
      <c r="D21" s="514"/>
      <c r="E21" s="513"/>
      <c r="G21" s="515"/>
      <c r="H21" s="513">
        <v>2</v>
      </c>
      <c r="I21" s="209">
        <v>4</v>
      </c>
      <c r="J21" s="209">
        <v>1</v>
      </c>
      <c r="K21" s="209">
        <v>2</v>
      </c>
      <c r="L21" s="325" t="s">
        <v>28</v>
      </c>
      <c r="M21" s="158" t="s">
        <v>235</v>
      </c>
      <c r="N21" s="99"/>
      <c r="O21" s="523">
        <f>[1]Calculo!E229-2</f>
        <v>11998</v>
      </c>
      <c r="P21" s="521"/>
    </row>
    <row r="22" spans="1:16" x14ac:dyDescent="0.25">
      <c r="A22" s="511"/>
      <c r="B22" s="512"/>
      <c r="C22" s="513"/>
      <c r="D22" s="514"/>
      <c r="E22" s="513"/>
      <c r="G22" s="160">
        <v>9998</v>
      </c>
      <c r="H22" s="168">
        <v>4</v>
      </c>
      <c r="I22" s="210">
        <v>2</v>
      </c>
      <c r="J22" s="210">
        <v>1</v>
      </c>
      <c r="K22" s="210">
        <v>1</v>
      </c>
      <c r="L22" s="210"/>
      <c r="M22" s="168" t="s">
        <v>236</v>
      </c>
      <c r="N22" s="152"/>
      <c r="O22" s="369">
        <f>+O23</f>
        <v>456850203.60999918</v>
      </c>
      <c r="P22" s="521"/>
    </row>
    <row r="23" spans="1:16" x14ac:dyDescent="0.25">
      <c r="A23" s="156"/>
      <c r="B23" s="157"/>
      <c r="C23" s="158"/>
      <c r="D23" s="159"/>
      <c r="E23" s="158"/>
      <c r="F23" s="99"/>
      <c r="G23" s="160"/>
      <c r="H23" s="158"/>
      <c r="I23" s="99"/>
      <c r="J23" s="158"/>
      <c r="K23" s="209"/>
      <c r="L23" s="325" t="s">
        <v>28</v>
      </c>
      <c r="M23" s="158" t="s">
        <v>237</v>
      </c>
      <c r="N23" s="99"/>
      <c r="O23" s="368">
        <f>[1]Calculo!E268</f>
        <v>456850203.60999918</v>
      </c>
      <c r="P23" s="524"/>
    </row>
    <row r="24" spans="1:16" hidden="1" x14ac:dyDescent="0.25">
      <c r="A24" s="511"/>
      <c r="B24" s="512"/>
      <c r="C24" s="513"/>
      <c r="D24" s="514"/>
      <c r="E24" s="513"/>
      <c r="G24" s="515"/>
      <c r="H24" s="513">
        <v>4</v>
      </c>
      <c r="I24" s="152">
        <v>1</v>
      </c>
      <c r="J24" s="168">
        <v>1</v>
      </c>
      <c r="K24" s="210">
        <v>1</v>
      </c>
      <c r="L24" s="323"/>
      <c r="M24" s="168" t="s">
        <v>238</v>
      </c>
      <c r="N24" s="99"/>
      <c r="O24" s="369">
        <f>+O27+O30</f>
        <v>0</v>
      </c>
      <c r="P24" s="521"/>
    </row>
    <row r="25" spans="1:16" x14ac:dyDescent="0.25">
      <c r="A25" s="156"/>
      <c r="B25" s="157"/>
      <c r="C25" s="158"/>
      <c r="D25" s="159"/>
      <c r="E25" s="158"/>
      <c r="F25" s="99"/>
      <c r="G25" s="160"/>
      <c r="H25" s="158"/>
      <c r="I25" s="99"/>
      <c r="J25" s="158"/>
      <c r="K25" s="209"/>
      <c r="L25" s="325"/>
      <c r="M25" s="158"/>
      <c r="N25" s="99"/>
      <c r="O25" s="368"/>
      <c r="P25" s="524"/>
    </row>
    <row r="26" spans="1:16" x14ac:dyDescent="0.25">
      <c r="A26" s="156"/>
      <c r="B26" s="157"/>
      <c r="C26" s="158"/>
      <c r="D26" s="159"/>
      <c r="E26" s="158"/>
      <c r="F26" s="99"/>
      <c r="G26" s="160"/>
      <c r="H26" s="158"/>
      <c r="I26" s="99"/>
      <c r="J26" s="158"/>
      <c r="K26" s="209"/>
      <c r="L26" s="209"/>
      <c r="M26" s="158"/>
      <c r="N26" s="99"/>
      <c r="O26" s="368">
        <f>[1]Calculo!E268</f>
        <v>456850203.60999918</v>
      </c>
      <c r="P26" s="524"/>
    </row>
    <row r="27" spans="1:16" hidden="1" x14ac:dyDescent="0.25">
      <c r="A27" s="156"/>
      <c r="B27" s="157"/>
      <c r="C27" s="158"/>
      <c r="D27" s="159"/>
      <c r="E27" s="158"/>
      <c r="F27" s="99"/>
      <c r="G27" s="160">
        <v>9998</v>
      </c>
      <c r="H27" s="158">
        <v>2</v>
      </c>
      <c r="I27" s="152">
        <v>9</v>
      </c>
      <c r="J27" s="168"/>
      <c r="K27" s="210"/>
      <c r="L27" s="210"/>
      <c r="M27" s="158" t="s">
        <v>239</v>
      </c>
      <c r="N27" s="152"/>
      <c r="O27" s="368">
        <f>[1]Calculo!E267-O30</f>
        <v>0</v>
      </c>
      <c r="P27" s="525"/>
    </row>
    <row r="28" spans="1:16" hidden="1" x14ac:dyDescent="0.25">
      <c r="A28" s="156"/>
      <c r="B28" s="157"/>
      <c r="C28" s="158"/>
      <c r="D28" s="159"/>
      <c r="E28" s="158"/>
      <c r="F28" s="99"/>
      <c r="G28" s="160"/>
      <c r="H28" s="158">
        <v>2</v>
      </c>
      <c r="I28" s="99">
        <v>9</v>
      </c>
      <c r="J28" s="168">
        <v>3</v>
      </c>
      <c r="K28" s="210"/>
      <c r="L28" s="210"/>
      <c r="M28" s="158" t="s">
        <v>239</v>
      </c>
      <c r="N28" s="152"/>
      <c r="O28" s="369">
        <f>+O29</f>
        <v>0</v>
      </c>
      <c r="P28" s="525"/>
    </row>
    <row r="29" spans="1:16" hidden="1" x14ac:dyDescent="0.25">
      <c r="A29" s="156"/>
      <c r="B29" s="157"/>
      <c r="C29" s="158"/>
      <c r="D29" s="159"/>
      <c r="E29" s="158"/>
      <c r="F29" s="99"/>
      <c r="G29" s="160"/>
      <c r="H29" s="158">
        <v>2</v>
      </c>
      <c r="I29" s="99">
        <v>9</v>
      </c>
      <c r="J29" s="158">
        <v>3</v>
      </c>
      <c r="K29" s="209">
        <v>1</v>
      </c>
      <c r="L29" s="209"/>
      <c r="M29" s="158" t="s">
        <v>239</v>
      </c>
      <c r="N29" s="99"/>
      <c r="O29" s="368">
        <v>0</v>
      </c>
      <c r="P29" s="526"/>
    </row>
    <row r="30" spans="1:16" hidden="1" x14ac:dyDescent="0.25">
      <c r="A30" s="156"/>
      <c r="B30" s="157"/>
      <c r="C30" s="158"/>
      <c r="D30" s="159"/>
      <c r="E30" s="158"/>
      <c r="F30" s="99"/>
      <c r="G30" s="160">
        <v>100</v>
      </c>
      <c r="H30" s="158">
        <v>2</v>
      </c>
      <c r="I30" s="99">
        <v>9</v>
      </c>
      <c r="J30" s="158">
        <v>3</v>
      </c>
      <c r="K30" s="209">
        <v>1</v>
      </c>
      <c r="L30" s="209"/>
      <c r="M30" s="158" t="s">
        <v>239</v>
      </c>
      <c r="N30" s="99"/>
      <c r="O30" s="368">
        <f>+[1]Hoja1!I21-'[1]Hoja3 - H'!O109</f>
        <v>0</v>
      </c>
      <c r="P30" s="524"/>
    </row>
    <row r="31" spans="1:16" x14ac:dyDescent="0.25">
      <c r="A31" s="511"/>
      <c r="B31" s="512"/>
      <c r="C31" s="513"/>
      <c r="D31" s="514"/>
      <c r="E31" s="513"/>
      <c r="G31" s="515"/>
      <c r="H31" s="158"/>
      <c r="I31" s="99"/>
      <c r="J31" s="158"/>
      <c r="K31" s="209"/>
      <c r="L31" s="209"/>
      <c r="M31" s="158"/>
      <c r="N31" s="99"/>
      <c r="O31" s="368"/>
      <c r="P31" s="524"/>
    </row>
    <row r="32" spans="1:16" x14ac:dyDescent="0.25">
      <c r="A32" s="511"/>
      <c r="B32" s="512"/>
      <c r="C32" s="513"/>
      <c r="D32" s="514"/>
      <c r="E32" s="513"/>
      <c r="G32" s="515"/>
      <c r="H32" s="513"/>
      <c r="J32" s="513"/>
      <c r="K32" s="520"/>
      <c r="L32" s="520"/>
      <c r="M32" s="513"/>
      <c r="O32" s="368"/>
      <c r="P32" s="521"/>
    </row>
    <row r="33" spans="1:16" x14ac:dyDescent="0.25">
      <c r="A33" s="511"/>
      <c r="B33" s="512"/>
      <c r="C33" s="513"/>
      <c r="D33" s="514"/>
      <c r="E33" s="513"/>
      <c r="G33" s="515"/>
      <c r="H33" s="513"/>
      <c r="J33" s="513"/>
      <c r="K33" s="520"/>
      <c r="L33" s="520"/>
      <c r="M33" s="513"/>
      <c r="O33" s="368"/>
      <c r="P33" s="521"/>
    </row>
    <row r="34" spans="1:16" x14ac:dyDescent="0.25">
      <c r="A34" s="511"/>
      <c r="B34" s="512"/>
      <c r="C34" s="513"/>
      <c r="D34" s="514"/>
      <c r="E34" s="513"/>
      <c r="G34" s="515"/>
      <c r="H34" s="513"/>
      <c r="J34" s="513"/>
      <c r="K34" s="520"/>
      <c r="L34" s="520"/>
      <c r="M34" s="513"/>
      <c r="O34" s="368"/>
      <c r="P34" s="521"/>
    </row>
    <row r="35" spans="1:16" x14ac:dyDescent="0.25">
      <c r="A35" s="511"/>
      <c r="B35" s="512"/>
      <c r="C35" s="513"/>
      <c r="D35" s="514"/>
      <c r="E35" s="513"/>
      <c r="G35" s="515"/>
      <c r="H35" s="513"/>
      <c r="J35" s="513"/>
      <c r="K35" s="520"/>
      <c r="L35" s="520"/>
      <c r="M35" s="513"/>
      <c r="O35" s="368"/>
      <c r="P35" s="521"/>
    </row>
    <row r="36" spans="1:16" x14ac:dyDescent="0.25">
      <c r="A36" s="511"/>
      <c r="B36" s="512"/>
      <c r="C36" s="513"/>
      <c r="D36" s="514"/>
      <c r="E36" s="513"/>
      <c r="F36" s="513"/>
      <c r="H36" s="513"/>
      <c r="J36" s="513"/>
      <c r="K36" s="520"/>
      <c r="L36" s="520"/>
      <c r="M36" s="513"/>
      <c r="O36" s="368"/>
      <c r="P36" s="521"/>
    </row>
    <row r="37" spans="1:16" x14ac:dyDescent="0.25">
      <c r="A37" s="511"/>
      <c r="B37" s="512"/>
      <c r="C37" s="513"/>
      <c r="D37" s="514"/>
      <c r="E37" s="513"/>
      <c r="F37" s="513"/>
      <c r="H37" s="513"/>
      <c r="J37" s="513"/>
      <c r="K37" s="520"/>
      <c r="L37" s="520"/>
      <c r="M37" s="513"/>
      <c r="O37" s="368"/>
      <c r="P37" s="521"/>
    </row>
    <row r="38" spans="1:16" x14ac:dyDescent="0.25">
      <c r="A38" s="511"/>
      <c r="B38" s="512"/>
      <c r="C38" s="513"/>
      <c r="D38" s="514"/>
      <c r="E38" s="513"/>
      <c r="F38" s="513"/>
      <c r="H38" s="513"/>
      <c r="J38" s="513"/>
      <c r="K38" s="513"/>
      <c r="L38" s="513"/>
      <c r="M38" s="513"/>
      <c r="O38" s="368"/>
      <c r="P38" s="521"/>
    </row>
    <row r="39" spans="1:16" x14ac:dyDescent="0.25">
      <c r="A39" s="511"/>
      <c r="B39" s="512"/>
      <c r="C39" s="513"/>
      <c r="D39" s="514"/>
      <c r="E39" s="513"/>
      <c r="F39" s="513"/>
      <c r="H39" s="513"/>
      <c r="J39" s="515"/>
      <c r="K39" s="513"/>
      <c r="L39" s="513"/>
      <c r="M39" s="513"/>
      <c r="O39" s="368"/>
      <c r="P39" s="521"/>
    </row>
    <row r="40" spans="1:16" ht="15.75" thickBot="1" x14ac:dyDescent="0.3">
      <c r="A40" s="527"/>
      <c r="B40" s="528"/>
      <c r="C40" s="529"/>
      <c r="D40" s="530"/>
      <c r="E40" s="529"/>
      <c r="F40" s="529"/>
      <c r="G40" s="470"/>
      <c r="H40" s="529"/>
      <c r="I40" s="470"/>
      <c r="J40" s="531"/>
      <c r="K40" s="529"/>
      <c r="L40" s="529"/>
      <c r="M40" s="529"/>
      <c r="N40" s="470"/>
      <c r="O40" s="532"/>
      <c r="P40" s="533"/>
    </row>
    <row r="41" spans="1:16" ht="15.75" thickBot="1" x14ac:dyDescent="0.3">
      <c r="A41" s="534"/>
      <c r="B41" s="535"/>
      <c r="C41" s="536"/>
      <c r="D41" s="537"/>
      <c r="E41" s="536"/>
      <c r="F41" s="536"/>
      <c r="G41" s="538" t="s">
        <v>153</v>
      </c>
      <c r="H41" s="538"/>
      <c r="I41" s="538"/>
      <c r="J41" s="538"/>
      <c r="K41" s="539"/>
      <c r="L41" s="540"/>
      <c r="M41" s="540"/>
      <c r="N41" s="541"/>
      <c r="O41" s="220">
        <f>O15+O22+O24</f>
        <v>502040452.60999918</v>
      </c>
      <c r="P41" s="542"/>
    </row>
    <row r="42" spans="1:16" ht="15.75" thickTop="1" x14ac:dyDescent="0.25">
      <c r="N42" s="99"/>
    </row>
    <row r="43" spans="1:16" x14ac:dyDescent="0.25">
      <c r="A43" s="518" t="s">
        <v>240</v>
      </c>
      <c r="B43" s="518"/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152"/>
      <c r="O43" s="543">
        <f>+'[1]Hoja2 - F'!N122+'[1]Hoja4 - G'!N128+'[1]Hoja3 - H'!O138+'[1]Hoja5 - I'!N76+'[1]Hoja 6 - J'!N127+'[1]Hoja5 (2)'!O41</f>
        <v>2058759472.6099992</v>
      </c>
      <c r="P43" s="544"/>
    </row>
    <row r="44" spans="1:16" x14ac:dyDescent="0.25">
      <c r="A44" s="518"/>
      <c r="B44" s="518"/>
      <c r="C44" s="518"/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152"/>
      <c r="O44" s="370">
        <f>+O43-[1]Hoja1!I53</f>
        <v>-0.39000082015991211</v>
      </c>
      <c r="P44" s="543"/>
    </row>
    <row r="45" spans="1:16" x14ac:dyDescent="0.25">
      <c r="A45" s="545"/>
      <c r="B45" s="545"/>
      <c r="C45" s="545"/>
      <c r="D45" s="545"/>
      <c r="E45" s="545"/>
      <c r="F45" s="545"/>
      <c r="G45" s="545"/>
      <c r="H45" s="545"/>
      <c r="I45" s="545"/>
      <c r="J45" s="545"/>
      <c r="K45" s="545"/>
      <c r="L45" s="545"/>
      <c r="M45" s="545"/>
      <c r="N45" s="424"/>
      <c r="O45" s="546"/>
      <c r="P45" s="546"/>
    </row>
    <row r="46" spans="1:16" x14ac:dyDescent="0.25">
      <c r="A46" s="545"/>
      <c r="B46" s="545"/>
      <c r="C46" s="545"/>
      <c r="D46" s="545"/>
      <c r="E46" s="545"/>
      <c r="F46" s="545"/>
      <c r="G46" s="545"/>
      <c r="H46" s="545"/>
      <c r="I46" s="545"/>
      <c r="J46" s="545"/>
      <c r="K46" s="545"/>
      <c r="L46" s="545"/>
      <c r="M46" s="545"/>
      <c r="N46" s="424"/>
      <c r="O46" s="547"/>
      <c r="P46" s="546"/>
    </row>
    <row r="47" spans="1:16" x14ac:dyDescent="0.25">
      <c r="A47" s="545"/>
      <c r="B47" s="545"/>
      <c r="C47" s="545"/>
      <c r="D47" s="545"/>
      <c r="E47" s="545"/>
      <c r="F47" s="545"/>
      <c r="G47" s="545"/>
      <c r="H47" s="545"/>
      <c r="I47" s="545"/>
      <c r="J47" s="545"/>
      <c r="K47" s="545"/>
      <c r="L47" s="545"/>
      <c r="M47" s="545"/>
      <c r="N47" s="424"/>
      <c r="O47" s="546"/>
      <c r="P47" s="546"/>
    </row>
    <row r="48" spans="1:16" x14ac:dyDescent="0.25">
      <c r="A48" s="545"/>
      <c r="B48" s="545"/>
      <c r="C48" s="545"/>
      <c r="D48" s="545"/>
      <c r="E48" s="545"/>
      <c r="F48" s="545"/>
      <c r="G48" s="545"/>
      <c r="H48" s="545"/>
      <c r="I48" s="545"/>
      <c r="J48" s="545"/>
      <c r="K48" s="545"/>
      <c r="L48" s="545"/>
      <c r="M48" s="545"/>
      <c r="N48" s="424"/>
      <c r="O48" s="546"/>
      <c r="P48" s="546"/>
    </row>
    <row r="49" spans="1:16" x14ac:dyDescent="0.25">
      <c r="A49" s="518"/>
      <c r="B49" s="518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152"/>
      <c r="O49" s="370"/>
      <c r="P49" s="543"/>
    </row>
    <row r="50" spans="1:16" x14ac:dyDescent="0.25">
      <c r="A50" s="518"/>
      <c r="B50" s="518"/>
      <c r="C50" s="518"/>
      <c r="D50" s="518"/>
      <c r="E50" s="518"/>
      <c r="F50" s="518"/>
      <c r="G50" s="518"/>
      <c r="H50" s="518"/>
      <c r="I50" s="518"/>
      <c r="J50" s="518"/>
      <c r="K50" s="518"/>
      <c r="L50" s="518"/>
      <c r="M50" s="518"/>
      <c r="N50" s="152"/>
      <c r="O50" s="370"/>
      <c r="P50" s="543"/>
    </row>
    <row r="51" spans="1:16" x14ac:dyDescent="0.25">
      <c r="A51" s="518"/>
      <c r="B51" s="518"/>
      <c r="C51" s="518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152"/>
      <c r="O51" s="370"/>
      <c r="P51" s="543"/>
    </row>
    <row r="52" spans="1:16" x14ac:dyDescent="0.25">
      <c r="A52" s="518"/>
      <c r="B52" s="518"/>
      <c r="C52" s="518"/>
      <c r="D52" s="518"/>
      <c r="E52" s="518"/>
      <c r="F52" s="518"/>
      <c r="G52" s="518"/>
      <c r="H52" s="518"/>
      <c r="I52" s="518"/>
      <c r="J52" s="518"/>
      <c r="K52" s="518"/>
      <c r="L52" s="518"/>
      <c r="M52" s="518"/>
      <c r="N52" s="152"/>
      <c r="O52" s="370"/>
      <c r="P52" s="543"/>
    </row>
    <row r="53" spans="1:16" x14ac:dyDescent="0.25">
      <c r="A53" s="518"/>
      <c r="B53" s="518"/>
      <c r="C53" s="518"/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152"/>
      <c r="O53" s="370"/>
      <c r="P53" s="543"/>
    </row>
    <row r="54" spans="1:16" x14ac:dyDescent="0.25">
      <c r="A54" s="518"/>
      <c r="B54" s="518"/>
      <c r="C54" s="518"/>
      <c r="D54" s="518"/>
      <c r="E54" s="518"/>
      <c r="F54" s="518"/>
      <c r="G54" s="518"/>
      <c r="H54" s="518"/>
      <c r="I54" s="518"/>
      <c r="J54" s="518"/>
      <c r="K54" s="518"/>
      <c r="L54" s="518"/>
      <c r="M54" s="518"/>
      <c r="N54" s="152"/>
      <c r="O54" s="370"/>
      <c r="P54" s="543"/>
    </row>
    <row r="55" spans="1:16" x14ac:dyDescent="0.25">
      <c r="N55" s="99"/>
      <c r="O55" s="222"/>
      <c r="P55" s="99"/>
    </row>
    <row r="56" spans="1:16" x14ac:dyDescent="0.25">
      <c r="A56" s="548" t="str">
        <f>+'[1]Hoja5 - I'!A79</f>
        <v>LIC.  MARICELA CHECO</v>
      </c>
      <c r="B56" s="548"/>
      <c r="C56" s="548"/>
      <c r="D56" s="548"/>
      <c r="E56" s="548"/>
      <c r="F56" s="548"/>
      <c r="G56" s="548"/>
      <c r="H56" s="548"/>
      <c r="I56" s="548"/>
      <c r="J56" s="548"/>
      <c r="K56" s="548"/>
      <c r="L56" s="548"/>
      <c r="M56" s="548" t="str">
        <f>+'[1]Hoja5 - I'!L79</f>
        <v xml:space="preserve">FERNANDO DURÁN </v>
      </c>
      <c r="N56" s="548"/>
      <c r="O56" s="548"/>
      <c r="P56" s="548"/>
    </row>
    <row r="57" spans="1:16" x14ac:dyDescent="0.25">
      <c r="A57" s="549" t="s">
        <v>49</v>
      </c>
      <c r="B57" s="549"/>
      <c r="C57" s="549"/>
      <c r="D57" s="549"/>
      <c r="E57" s="549"/>
      <c r="F57" s="549"/>
      <c r="G57" s="549"/>
      <c r="H57" s="549"/>
      <c r="I57" s="549"/>
      <c r="J57" s="549"/>
      <c r="K57" s="549"/>
      <c r="L57" s="549"/>
      <c r="M57" s="549" t="s">
        <v>189</v>
      </c>
      <c r="N57" s="549"/>
      <c r="O57" s="549"/>
      <c r="P57" s="549"/>
    </row>
    <row r="58" spans="1:16" x14ac:dyDescent="0.25">
      <c r="B58" s="550"/>
      <c r="C58" s="550"/>
      <c r="D58" s="549" t="str">
        <f>+'[1]Hoja5 - I'!A81</f>
        <v xml:space="preserve">Contralor </v>
      </c>
      <c r="E58" s="549"/>
      <c r="F58" s="549"/>
      <c r="G58" s="549"/>
      <c r="H58" s="549"/>
      <c r="I58" s="549"/>
      <c r="J58" s="549"/>
      <c r="K58" s="550"/>
      <c r="L58" s="550"/>
      <c r="M58" s="549" t="str">
        <f>+'[1]Hoja5 - I'!L81</f>
        <v>ADMINSTRADOR GENERAL</v>
      </c>
      <c r="N58" s="549"/>
      <c r="O58" s="549"/>
      <c r="P58" s="549"/>
    </row>
    <row r="60" spans="1:16" x14ac:dyDescent="0.25">
      <c r="P60" s="551"/>
    </row>
  </sheetData>
  <mergeCells count="14">
    <mergeCell ref="D58:J58"/>
    <mergeCell ref="M58:P58"/>
    <mergeCell ref="M13:M14"/>
    <mergeCell ref="G41:K41"/>
    <mergeCell ref="A56:L56"/>
    <mergeCell ref="M56:P56"/>
    <mergeCell ref="A57:L57"/>
    <mergeCell ref="M57:P57"/>
    <mergeCell ref="A2:P2"/>
    <mergeCell ref="A3:P3"/>
    <mergeCell ref="A11:K11"/>
    <mergeCell ref="N11:P11"/>
    <mergeCell ref="A12:G12"/>
    <mergeCell ref="I12:M12"/>
  </mergeCells>
  <pageMargins left="0.7" right="0.7" top="0.75" bottom="0.75" header="0.3" footer="0.3"/>
  <pageSetup scale="5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E0D9-9C22-4F28-9D69-C530521E09AB}">
  <dimension ref="A1:O147"/>
  <sheetViews>
    <sheetView topLeftCell="A78" zoomScaleNormal="100" workbookViewId="0">
      <selection activeCell="Q115" sqref="Q115"/>
    </sheetView>
  </sheetViews>
  <sheetFormatPr baseColWidth="10" defaultRowHeight="15" x14ac:dyDescent="0.25"/>
  <cols>
    <col min="1" max="1" width="12" style="99" customWidth="1"/>
    <col min="2" max="2" width="5.7109375" style="99" bestFit="1" customWidth="1"/>
    <col min="3" max="3" width="5" style="99" customWidth="1"/>
    <col min="4" max="4" width="8.7109375" style="99" customWidth="1"/>
    <col min="5" max="5" width="7.7109375" style="99" customWidth="1"/>
    <col min="6" max="6" width="6" style="99" customWidth="1"/>
    <col min="7" max="7" width="6.42578125" style="99" customWidth="1"/>
    <col min="8" max="8" width="4.140625" style="99" customWidth="1"/>
    <col min="9" max="9" width="6.5703125" style="99" customWidth="1"/>
    <col min="10" max="10" width="8.42578125" style="99" customWidth="1"/>
    <col min="11" max="11" width="6.7109375" style="99" customWidth="1"/>
    <col min="12" max="12" width="38.85546875" style="99" customWidth="1"/>
    <col min="13" max="13" width="12.5703125" style="99" customWidth="1"/>
    <col min="14" max="14" width="14.7109375" style="99" customWidth="1"/>
    <col min="15" max="15" width="14.5703125" style="99" customWidth="1"/>
  </cols>
  <sheetData>
    <row r="1" spans="1:15" ht="15.75" thickBot="1" x14ac:dyDescent="0.3"/>
    <row r="2" spans="1:15" x14ac:dyDescent="0.25">
      <c r="A2" s="100" t="s">
        <v>241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1:15" x14ac:dyDescent="0.25">
      <c r="A3" s="103" t="s">
        <v>54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ht="18.75" x14ac:dyDescent="0.4">
      <c r="A4" s="106"/>
      <c r="N4" s="107" t="s">
        <v>55</v>
      </c>
      <c r="O4" s="108"/>
    </row>
    <row r="5" spans="1:15" x14ac:dyDescent="0.25">
      <c r="A5" s="106"/>
      <c r="O5" s="108"/>
    </row>
    <row r="6" spans="1:15" x14ac:dyDescent="0.25">
      <c r="A6" s="109" t="s">
        <v>56</v>
      </c>
      <c r="M6" s="110" t="str">
        <f>+'[1]Hoja5 - I'!M5</f>
        <v xml:space="preserve"> REGISTRO INTERNO DIGEPRES</v>
      </c>
      <c r="O6" s="108"/>
    </row>
    <row r="7" spans="1:15" x14ac:dyDescent="0.25">
      <c r="A7" s="109" t="s">
        <v>57</v>
      </c>
      <c r="M7" s="110" t="s">
        <v>5</v>
      </c>
      <c r="O7" s="108"/>
    </row>
    <row r="8" spans="1:15" x14ac:dyDescent="0.25">
      <c r="A8" s="109" t="str">
        <f>+[1]Hoja1!B8</f>
        <v>MES: FEBRERO</v>
      </c>
      <c r="M8" s="110" t="s">
        <v>7</v>
      </c>
      <c r="O8" s="108"/>
    </row>
    <row r="9" spans="1:15" ht="15.75" thickBot="1" x14ac:dyDescent="0.3">
      <c r="A9" s="111" t="str">
        <f>+[1]Hoja1!B9</f>
        <v>AÑO : 2026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 t="s">
        <v>9</v>
      </c>
      <c r="N9" s="112"/>
      <c r="O9" s="113"/>
    </row>
    <row r="10" spans="1:15" ht="15.75" thickBot="1" x14ac:dyDescent="0.3"/>
    <row r="11" spans="1:15" ht="15.75" thickBot="1" x14ac:dyDescent="0.3">
      <c r="A11" s="187" t="s">
        <v>58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7"/>
      <c r="L11" s="117"/>
      <c r="M11" s="118" t="s">
        <v>59</v>
      </c>
      <c r="N11" s="119"/>
      <c r="O11" s="120"/>
    </row>
    <row r="12" spans="1:15" x14ac:dyDescent="0.25">
      <c r="A12" s="121" t="s">
        <v>15</v>
      </c>
      <c r="B12" s="122"/>
      <c r="C12" s="122"/>
      <c r="D12" s="122"/>
      <c r="E12" s="122"/>
      <c r="F12" s="122"/>
      <c r="G12" s="123"/>
      <c r="H12" s="118" t="s">
        <v>60</v>
      </c>
      <c r="I12" s="119"/>
      <c r="J12" s="119"/>
      <c r="K12" s="119"/>
      <c r="L12" s="124"/>
      <c r="M12" s="125" t="s">
        <v>61</v>
      </c>
      <c r="N12" s="126" t="s">
        <v>62</v>
      </c>
      <c r="O12" s="127" t="s">
        <v>63</v>
      </c>
    </row>
    <row r="13" spans="1:15" x14ac:dyDescent="0.25">
      <c r="A13" s="128"/>
      <c r="B13" s="129" t="s">
        <v>64</v>
      </c>
      <c r="C13" s="130"/>
      <c r="D13" s="131"/>
      <c r="E13" s="130"/>
      <c r="F13" s="131"/>
      <c r="G13" s="130"/>
      <c r="H13" s="131"/>
      <c r="I13" s="132"/>
      <c r="J13" s="131"/>
      <c r="K13" s="131"/>
      <c r="L13" s="133"/>
      <c r="M13" s="134"/>
      <c r="N13" s="135"/>
      <c r="O13" s="136"/>
    </row>
    <row r="14" spans="1:15" ht="15.75" thickBot="1" x14ac:dyDescent="0.3">
      <c r="A14" s="137" t="s">
        <v>65</v>
      </c>
      <c r="B14" s="138" t="s">
        <v>65</v>
      </c>
      <c r="C14" s="139" t="s">
        <v>66</v>
      </c>
      <c r="D14" s="138" t="s">
        <v>67</v>
      </c>
      <c r="E14" s="139" t="s">
        <v>68</v>
      </c>
      <c r="F14" s="138" t="s">
        <v>69</v>
      </c>
      <c r="G14" s="139" t="s">
        <v>70</v>
      </c>
      <c r="H14" s="138" t="s">
        <v>71</v>
      </c>
      <c r="I14" s="140" t="s">
        <v>72</v>
      </c>
      <c r="J14" s="138" t="s">
        <v>73</v>
      </c>
      <c r="K14" s="138" t="s">
        <v>74</v>
      </c>
      <c r="L14" s="141"/>
      <c r="M14" s="142" t="s">
        <v>22</v>
      </c>
      <c r="N14" s="142" t="s">
        <v>23</v>
      </c>
      <c r="O14" s="143" t="s">
        <v>24</v>
      </c>
    </row>
    <row r="15" spans="1:15" x14ac:dyDescent="0.25">
      <c r="A15" s="144" t="s">
        <v>75</v>
      </c>
      <c r="B15" s="145" t="s">
        <v>76</v>
      </c>
      <c r="C15" s="146"/>
      <c r="D15" s="147" t="s">
        <v>28</v>
      </c>
      <c r="E15" s="146"/>
      <c r="F15" s="148" t="s">
        <v>77</v>
      </c>
      <c r="G15" s="146"/>
      <c r="H15" s="149">
        <v>1</v>
      </c>
      <c r="I15" s="150">
        <v>1</v>
      </c>
      <c r="J15" s="146">
        <v>1</v>
      </c>
      <c r="K15" s="151"/>
      <c r="L15" s="152" t="s">
        <v>78</v>
      </c>
      <c r="M15" s="153"/>
      <c r="N15" s="154">
        <f>+N16+N26+N33+N30</f>
        <v>3351628</v>
      </c>
      <c r="O15" s="155"/>
    </row>
    <row r="16" spans="1:15" x14ac:dyDescent="0.25">
      <c r="A16" s="156"/>
      <c r="B16" s="157"/>
      <c r="C16" s="158"/>
      <c r="D16" s="159"/>
      <c r="E16" s="158"/>
      <c r="G16" s="158"/>
      <c r="H16" s="99">
        <v>1</v>
      </c>
      <c r="I16" s="160">
        <v>1</v>
      </c>
      <c r="J16" s="158"/>
      <c r="K16" s="151"/>
      <c r="L16" s="152" t="s">
        <v>79</v>
      </c>
      <c r="M16" s="153"/>
      <c r="N16" s="161">
        <f>+N17+N20+N23+N24</f>
        <v>3007534</v>
      </c>
      <c r="O16" s="162"/>
    </row>
    <row r="17" spans="1:15" x14ac:dyDescent="0.25">
      <c r="A17" s="156"/>
      <c r="B17" s="157"/>
      <c r="C17" s="158"/>
      <c r="D17" s="159"/>
      <c r="E17" s="158"/>
      <c r="G17" s="158"/>
      <c r="I17" s="160"/>
      <c r="J17" s="158">
        <v>1</v>
      </c>
      <c r="K17" s="151"/>
      <c r="L17" s="152" t="s">
        <v>80</v>
      </c>
      <c r="M17" s="153"/>
      <c r="N17" s="161">
        <f>+N18+N19</f>
        <v>2232348</v>
      </c>
      <c r="O17" s="162"/>
    </row>
    <row r="18" spans="1:15" x14ac:dyDescent="0.25">
      <c r="A18" s="156"/>
      <c r="B18" s="157"/>
      <c r="C18" s="158"/>
      <c r="D18" s="159"/>
      <c r="E18" s="158"/>
      <c r="G18" s="148" t="s">
        <v>27</v>
      </c>
      <c r="I18" s="160"/>
      <c r="J18" s="158"/>
      <c r="K18" s="163" t="s">
        <v>28</v>
      </c>
      <c r="L18" s="99" t="s">
        <v>81</v>
      </c>
      <c r="M18" s="164"/>
      <c r="N18" s="165">
        <f>ROUND([1]Hoja1!I19*0.03,0)</f>
        <v>1153857</v>
      </c>
      <c r="O18" s="166"/>
    </row>
    <row r="19" spans="1:15" x14ac:dyDescent="0.25">
      <c r="A19" s="156"/>
      <c r="B19" s="157"/>
      <c r="C19" s="158"/>
      <c r="D19" s="159"/>
      <c r="E19" s="158"/>
      <c r="G19" s="148" t="s">
        <v>82</v>
      </c>
      <c r="I19" s="160"/>
      <c r="J19" s="158"/>
      <c r="K19" s="163" t="s">
        <v>28</v>
      </c>
      <c r="L19" s="99" t="s">
        <v>81</v>
      </c>
      <c r="M19" s="164"/>
      <c r="N19" s="165">
        <f>ROUND([1]Calculo!$J$52-N18,0)</f>
        <v>1078491</v>
      </c>
      <c r="O19" s="166"/>
    </row>
    <row r="20" spans="1:15" x14ac:dyDescent="0.25">
      <c r="A20" s="156"/>
      <c r="B20" s="157"/>
      <c r="C20" s="158"/>
      <c r="D20" s="159"/>
      <c r="E20" s="158"/>
      <c r="G20" s="158">
        <v>9998</v>
      </c>
      <c r="H20" s="152"/>
      <c r="I20" s="167"/>
      <c r="J20" s="168">
        <v>2</v>
      </c>
      <c r="K20" s="151"/>
      <c r="L20" s="99" t="s">
        <v>83</v>
      </c>
      <c r="M20" s="153"/>
      <c r="N20" s="161">
        <f>N21+N22</f>
        <v>60780</v>
      </c>
      <c r="O20" s="162"/>
    </row>
    <row r="21" spans="1:15" x14ac:dyDescent="0.25">
      <c r="A21" s="156"/>
      <c r="B21" s="157"/>
      <c r="C21" s="158"/>
      <c r="D21" s="159"/>
      <c r="E21" s="158"/>
      <c r="G21" s="158"/>
      <c r="I21" s="160"/>
      <c r="J21" s="158"/>
      <c r="K21" s="163" t="s">
        <v>31</v>
      </c>
      <c r="L21" s="99" t="s">
        <v>84</v>
      </c>
      <c r="M21" s="164"/>
      <c r="N21" s="165">
        <f>ROUND([1]Calculo!$J$55,0)</f>
        <v>60780</v>
      </c>
      <c r="O21" s="162"/>
    </row>
    <row r="22" spans="1:15" hidden="1" x14ac:dyDescent="0.25">
      <c r="A22" s="156"/>
      <c r="B22" s="157"/>
      <c r="C22" s="158"/>
      <c r="D22" s="159"/>
      <c r="E22" s="158"/>
      <c r="G22" s="148" t="s">
        <v>27</v>
      </c>
      <c r="H22" s="99">
        <v>1</v>
      </c>
      <c r="I22" s="160">
        <v>1</v>
      </c>
      <c r="J22" s="158">
        <v>2</v>
      </c>
      <c r="K22" s="163" t="s">
        <v>37</v>
      </c>
      <c r="L22" s="99" t="s">
        <v>85</v>
      </c>
      <c r="M22" s="164"/>
      <c r="N22" s="165">
        <f>[1]Calculo!J56</f>
        <v>0</v>
      </c>
      <c r="O22" s="162"/>
    </row>
    <row r="23" spans="1:15" x14ac:dyDescent="0.25">
      <c r="A23" s="156"/>
      <c r="B23" s="157"/>
      <c r="C23" s="158"/>
      <c r="D23" s="159"/>
      <c r="E23" s="158"/>
      <c r="G23" s="158">
        <v>9998</v>
      </c>
      <c r="I23" s="160"/>
      <c r="J23" s="168">
        <v>4</v>
      </c>
      <c r="K23" s="163"/>
      <c r="L23" s="99" t="s">
        <v>86</v>
      </c>
      <c r="M23" s="164"/>
      <c r="N23" s="165">
        <f>ROUND([1]Calculo!$J$61,0)</f>
        <v>670115</v>
      </c>
      <c r="O23" s="162"/>
    </row>
    <row r="24" spans="1:15" x14ac:dyDescent="0.25">
      <c r="A24" s="156"/>
      <c r="B24" s="157"/>
      <c r="C24" s="158"/>
      <c r="D24" s="159"/>
      <c r="E24" s="158"/>
      <c r="G24" s="158">
        <v>9998</v>
      </c>
      <c r="I24" s="160"/>
      <c r="J24" s="168">
        <v>5</v>
      </c>
      <c r="K24" s="163"/>
      <c r="L24" s="99" t="s">
        <v>87</v>
      </c>
      <c r="M24" s="164"/>
      <c r="N24" s="161">
        <f>+N25</f>
        <v>44291</v>
      </c>
      <c r="O24" s="166"/>
    </row>
    <row r="25" spans="1:15" x14ac:dyDescent="0.25">
      <c r="A25" s="156"/>
      <c r="B25" s="157"/>
      <c r="C25" s="158"/>
      <c r="D25" s="159"/>
      <c r="E25" s="158"/>
      <c r="G25" s="158"/>
      <c r="I25" s="160"/>
      <c r="J25" s="158"/>
      <c r="K25" s="163" t="s">
        <v>28</v>
      </c>
      <c r="L25" s="99" t="s">
        <v>87</v>
      </c>
      <c r="M25" s="164"/>
      <c r="N25" s="165">
        <f>ROUND([1]Calculo!$J$66,0)</f>
        <v>44291</v>
      </c>
      <c r="O25" s="166"/>
    </row>
    <row r="26" spans="1:15" x14ac:dyDescent="0.25">
      <c r="A26" s="156"/>
      <c r="B26" s="157"/>
      <c r="C26" s="158"/>
      <c r="D26" s="159"/>
      <c r="E26" s="158"/>
      <c r="F26" s="99">
        <v>102</v>
      </c>
      <c r="G26" s="158">
        <v>9998</v>
      </c>
      <c r="H26" s="152">
        <v>1</v>
      </c>
      <c r="I26" s="167">
        <v>2</v>
      </c>
      <c r="J26" s="168"/>
      <c r="K26" s="151"/>
      <c r="L26" s="152" t="s">
        <v>88</v>
      </c>
      <c r="M26" s="153"/>
      <c r="N26" s="161">
        <f>+N27</f>
        <v>129507</v>
      </c>
      <c r="O26" s="162"/>
    </row>
    <row r="27" spans="1:15" x14ac:dyDescent="0.25">
      <c r="A27" s="156"/>
      <c r="B27" s="157"/>
      <c r="C27" s="158"/>
      <c r="D27" s="159"/>
      <c r="E27" s="158"/>
      <c r="G27" s="158"/>
      <c r="I27" s="160"/>
      <c r="J27" s="168">
        <v>2</v>
      </c>
      <c r="K27" s="163"/>
      <c r="L27" s="99" t="s">
        <v>89</v>
      </c>
      <c r="M27" s="164"/>
      <c r="N27" s="165">
        <f>+N28+N29</f>
        <v>129507</v>
      </c>
      <c r="O27" s="166"/>
    </row>
    <row r="28" spans="1:15" hidden="1" x14ac:dyDescent="0.25">
      <c r="A28" s="156"/>
      <c r="B28" s="157"/>
      <c r="C28" s="158"/>
      <c r="D28" s="159"/>
      <c r="E28" s="158"/>
      <c r="G28" s="158"/>
      <c r="I28" s="160"/>
      <c r="J28" s="158"/>
      <c r="K28" s="163" t="s">
        <v>34</v>
      </c>
      <c r="L28" s="99" t="s">
        <v>161</v>
      </c>
      <c r="M28" s="164"/>
      <c r="N28" s="165">
        <f>[1]Calculo!J72</f>
        <v>0</v>
      </c>
      <c r="O28" s="166"/>
    </row>
    <row r="29" spans="1:15" x14ac:dyDescent="0.25">
      <c r="A29" s="156"/>
      <c r="B29" s="157"/>
      <c r="C29" s="158"/>
      <c r="D29" s="159"/>
      <c r="E29" s="158"/>
      <c r="G29" s="158"/>
      <c r="I29" s="160"/>
      <c r="J29" s="158"/>
      <c r="K29" s="163" t="s">
        <v>91</v>
      </c>
      <c r="L29" s="99" t="s">
        <v>92</v>
      </c>
      <c r="M29" s="164"/>
      <c r="N29" s="165">
        <f>ROUND([1]Calculo!$J$70,0)</f>
        <v>129507</v>
      </c>
      <c r="O29" s="166"/>
    </row>
    <row r="30" spans="1:15" x14ac:dyDescent="0.25">
      <c r="A30" s="156"/>
      <c r="B30" s="157"/>
      <c r="C30" s="158"/>
      <c r="D30" s="159"/>
      <c r="E30" s="158"/>
      <c r="G30" s="158">
        <v>9998</v>
      </c>
      <c r="H30" s="152">
        <v>1</v>
      </c>
      <c r="I30" s="167">
        <v>4</v>
      </c>
      <c r="J30" s="158"/>
      <c r="K30" s="163"/>
      <c r="L30" s="152" t="s">
        <v>93</v>
      </c>
      <c r="M30" s="164"/>
      <c r="N30" s="161">
        <f>+N31</f>
        <v>56240</v>
      </c>
      <c r="O30" s="166"/>
    </row>
    <row r="31" spans="1:15" x14ac:dyDescent="0.25">
      <c r="A31" s="156"/>
      <c r="B31" s="157"/>
      <c r="C31" s="158"/>
      <c r="D31" s="159"/>
      <c r="E31" s="158"/>
      <c r="G31" s="158"/>
      <c r="I31" s="160"/>
      <c r="J31" s="158">
        <v>2</v>
      </c>
      <c r="K31" s="163"/>
      <c r="L31" s="99" t="s">
        <v>94</v>
      </c>
      <c r="M31" s="164"/>
      <c r="N31" s="165">
        <f>+N32</f>
        <v>56240</v>
      </c>
      <c r="O31" s="166"/>
    </row>
    <row r="32" spans="1:15" x14ac:dyDescent="0.25">
      <c r="A32" s="156"/>
      <c r="B32" s="157"/>
      <c r="C32" s="158"/>
      <c r="D32" s="159"/>
      <c r="E32" s="158"/>
      <c r="G32" s="158"/>
      <c r="I32" s="160"/>
      <c r="J32" s="158"/>
      <c r="K32" s="163" t="s">
        <v>37</v>
      </c>
      <c r="L32" s="99" t="s">
        <v>95</v>
      </c>
      <c r="M32" s="164"/>
      <c r="N32" s="165">
        <f>ROUND([1]Calculo!$J$77,0)</f>
        <v>56240</v>
      </c>
      <c r="O32" s="166"/>
    </row>
    <row r="33" spans="1:15" x14ac:dyDescent="0.25">
      <c r="A33" s="156"/>
      <c r="B33" s="157"/>
      <c r="C33" s="158"/>
      <c r="D33" s="159"/>
      <c r="E33" s="158"/>
      <c r="G33" s="158">
        <v>9998</v>
      </c>
      <c r="H33" s="152">
        <v>1</v>
      </c>
      <c r="I33" s="167">
        <v>5</v>
      </c>
      <c r="J33" s="158"/>
      <c r="K33" s="163"/>
      <c r="L33" s="152" t="s">
        <v>96</v>
      </c>
      <c r="M33" s="164"/>
      <c r="N33" s="161">
        <f>+N34</f>
        <v>158347</v>
      </c>
      <c r="O33" s="166"/>
    </row>
    <row r="34" spans="1:15" x14ac:dyDescent="0.25">
      <c r="A34" s="156"/>
      <c r="B34" s="157"/>
      <c r="C34" s="158"/>
      <c r="D34" s="159"/>
      <c r="E34" s="158"/>
      <c r="G34" s="158"/>
      <c r="I34" s="160"/>
      <c r="J34" s="158">
        <v>2</v>
      </c>
      <c r="K34" s="163"/>
      <c r="L34" s="99" t="s">
        <v>97</v>
      </c>
      <c r="M34" s="164"/>
      <c r="N34" s="165">
        <f>ROUND([1]Calculo!$J$85,0)</f>
        <v>158347</v>
      </c>
      <c r="O34" s="166"/>
    </row>
    <row r="35" spans="1:15" x14ac:dyDescent="0.25">
      <c r="A35" s="156"/>
      <c r="B35" s="157"/>
      <c r="C35" s="158"/>
      <c r="D35" s="159"/>
      <c r="E35" s="158"/>
      <c r="G35" s="158">
        <v>9998</v>
      </c>
      <c r="H35" s="152">
        <v>2</v>
      </c>
      <c r="I35" s="167"/>
      <c r="J35" s="168"/>
      <c r="K35" s="151"/>
      <c r="L35" s="152" t="s">
        <v>98</v>
      </c>
      <c r="M35" s="153"/>
      <c r="N35" s="161">
        <f>+N36+N42+N44+N46+N48+N51+N54+N61</f>
        <v>1673238.5</v>
      </c>
      <c r="O35" s="162"/>
    </row>
    <row r="36" spans="1:15" x14ac:dyDescent="0.25">
      <c r="A36" s="156"/>
      <c r="B36" s="157"/>
      <c r="C36" s="158"/>
      <c r="D36" s="159"/>
      <c r="E36" s="158"/>
      <c r="G36" s="158"/>
      <c r="H36" s="152">
        <v>2</v>
      </c>
      <c r="I36" s="167">
        <v>1</v>
      </c>
      <c r="J36" s="168"/>
      <c r="K36" s="151"/>
      <c r="L36" s="152" t="s">
        <v>99</v>
      </c>
      <c r="M36" s="153"/>
      <c r="N36" s="161">
        <f>+N37+N38+N40+N41</f>
        <v>137500</v>
      </c>
      <c r="O36" s="162"/>
    </row>
    <row r="37" spans="1:15" x14ac:dyDescent="0.25">
      <c r="A37" s="156"/>
      <c r="B37" s="157"/>
      <c r="C37" s="158"/>
      <c r="D37" s="159"/>
      <c r="E37" s="158"/>
      <c r="G37" s="158"/>
      <c r="I37" s="160"/>
      <c r="J37" s="158">
        <v>3</v>
      </c>
      <c r="K37" s="163"/>
      <c r="L37" s="99" t="s">
        <v>100</v>
      </c>
      <c r="M37" s="164"/>
      <c r="N37" s="165">
        <f>ROUND([1]Calculo!$J$92,0)</f>
        <v>59257</v>
      </c>
      <c r="O37" s="166"/>
    </row>
    <row r="38" spans="1:15" x14ac:dyDescent="0.25">
      <c r="A38" s="156"/>
      <c r="B38" s="157"/>
      <c r="C38" s="158"/>
      <c r="D38" s="159"/>
      <c r="E38" s="158"/>
      <c r="G38" s="158"/>
      <c r="I38" s="160"/>
      <c r="J38" s="168">
        <v>6</v>
      </c>
      <c r="K38" s="163"/>
      <c r="L38" s="152" t="s">
        <v>101</v>
      </c>
      <c r="M38" s="164"/>
      <c r="N38" s="161">
        <f>N39</f>
        <v>68289</v>
      </c>
      <c r="O38" s="166"/>
    </row>
    <row r="39" spans="1:15" x14ac:dyDescent="0.25">
      <c r="A39" s="156"/>
      <c r="B39" s="157"/>
      <c r="C39" s="158"/>
      <c r="D39" s="159"/>
      <c r="E39" s="158"/>
      <c r="G39" s="158"/>
      <c r="I39" s="160"/>
      <c r="J39" s="158"/>
      <c r="K39" s="163" t="s">
        <v>28</v>
      </c>
      <c r="L39" s="99" t="s">
        <v>102</v>
      </c>
      <c r="M39" s="164"/>
      <c r="N39" s="165">
        <f>ROUND([1]Calculo!$J$96,0)</f>
        <v>68289</v>
      </c>
      <c r="O39" s="166"/>
    </row>
    <row r="40" spans="1:15" x14ac:dyDescent="0.25">
      <c r="A40" s="156"/>
      <c r="B40" s="157"/>
      <c r="C40" s="158"/>
      <c r="D40" s="159"/>
      <c r="E40" s="158"/>
      <c r="G40" s="158"/>
      <c r="I40" s="160"/>
      <c r="J40" s="158">
        <v>7</v>
      </c>
      <c r="K40" s="163"/>
      <c r="L40" s="99" t="s">
        <v>103</v>
      </c>
      <c r="M40" s="164"/>
      <c r="N40" s="165">
        <f>ROUND([1]Calculo!$J$97,0)</f>
        <v>8488</v>
      </c>
      <c r="O40" s="166"/>
    </row>
    <row r="41" spans="1:15" x14ac:dyDescent="0.25">
      <c r="A41" s="156"/>
      <c r="B41" s="157"/>
      <c r="C41" s="158"/>
      <c r="D41" s="159"/>
      <c r="E41" s="158"/>
      <c r="G41" s="158"/>
      <c r="I41" s="160"/>
      <c r="J41" s="158">
        <v>8</v>
      </c>
      <c r="K41" s="163"/>
      <c r="L41" s="99" t="s">
        <v>104</v>
      </c>
      <c r="M41" s="164"/>
      <c r="N41" s="165">
        <f>ROUND([1]Calculo!$J$98,0)</f>
        <v>1466</v>
      </c>
      <c r="O41" s="166"/>
    </row>
    <row r="42" spans="1:15" x14ac:dyDescent="0.25">
      <c r="A42" s="156"/>
      <c r="B42" s="157"/>
      <c r="C42" s="158"/>
      <c r="D42" s="159"/>
      <c r="E42" s="158"/>
      <c r="G42" s="158"/>
      <c r="H42" s="152">
        <v>2</v>
      </c>
      <c r="I42" s="167">
        <v>2</v>
      </c>
      <c r="J42" s="168"/>
      <c r="K42" s="151"/>
      <c r="L42" s="152" t="s">
        <v>105</v>
      </c>
      <c r="M42" s="153"/>
      <c r="N42" s="161">
        <f>+N43</f>
        <v>641543</v>
      </c>
      <c r="O42" s="162"/>
    </row>
    <row r="43" spans="1:15" x14ac:dyDescent="0.25">
      <c r="A43" s="156"/>
      <c r="B43" s="157"/>
      <c r="C43" s="158"/>
      <c r="D43" s="159"/>
      <c r="E43" s="158"/>
      <c r="G43" s="158"/>
      <c r="I43" s="160"/>
      <c r="J43" s="158">
        <v>1</v>
      </c>
      <c r="K43" s="163"/>
      <c r="L43" s="99" t="s">
        <v>106</v>
      </c>
      <c r="M43" s="164"/>
      <c r="N43" s="165">
        <f>ROUND([1]Calculo!$J$100,0)</f>
        <v>641543</v>
      </c>
      <c r="O43" s="166"/>
    </row>
    <row r="44" spans="1:15" x14ac:dyDescent="0.25">
      <c r="A44" s="156"/>
      <c r="B44" s="157"/>
      <c r="C44" s="158"/>
      <c r="D44" s="159"/>
      <c r="E44" s="158"/>
      <c r="G44" s="158"/>
      <c r="H44" s="152">
        <v>2</v>
      </c>
      <c r="I44" s="167">
        <v>3</v>
      </c>
      <c r="J44" s="168"/>
      <c r="K44" s="151"/>
      <c r="L44" s="152" t="s">
        <v>107</v>
      </c>
      <c r="M44" s="153"/>
      <c r="N44" s="161">
        <f>+N45</f>
        <v>52195</v>
      </c>
      <c r="O44" s="162"/>
    </row>
    <row r="45" spans="1:15" x14ac:dyDescent="0.25">
      <c r="A45" s="156"/>
      <c r="B45" s="157"/>
      <c r="C45" s="158"/>
      <c r="D45" s="159"/>
      <c r="E45" s="158"/>
      <c r="G45" s="158"/>
      <c r="I45" s="160"/>
      <c r="J45" s="158">
        <v>1</v>
      </c>
      <c r="K45" s="163"/>
      <c r="L45" s="99" t="s">
        <v>108</v>
      </c>
      <c r="M45" s="164"/>
      <c r="N45" s="165">
        <f>ROUND([1]Calculo!$J$106,0)</f>
        <v>52195</v>
      </c>
      <c r="O45" s="166"/>
    </row>
    <row r="46" spans="1:15" x14ac:dyDescent="0.25">
      <c r="A46" s="156"/>
      <c r="B46" s="157"/>
      <c r="C46" s="158"/>
      <c r="D46" s="159"/>
      <c r="E46" s="158"/>
      <c r="G46" s="158"/>
      <c r="H46" s="152">
        <v>2</v>
      </c>
      <c r="I46" s="167">
        <v>4</v>
      </c>
      <c r="J46" s="168"/>
      <c r="K46" s="151"/>
      <c r="L46" s="152" t="s">
        <v>109</v>
      </c>
      <c r="M46" s="153"/>
      <c r="N46" s="161">
        <f>+N47</f>
        <v>3615</v>
      </c>
      <c r="O46" s="162"/>
    </row>
    <row r="47" spans="1:15" x14ac:dyDescent="0.25">
      <c r="A47" s="156"/>
      <c r="B47" s="157"/>
      <c r="C47" s="158"/>
      <c r="D47" s="159"/>
      <c r="E47" s="158"/>
      <c r="G47" s="158"/>
      <c r="I47" s="160"/>
      <c r="J47" s="158">
        <v>1</v>
      </c>
      <c r="K47" s="163"/>
      <c r="L47" s="99" t="s">
        <v>110</v>
      </c>
      <c r="M47" s="164"/>
      <c r="N47" s="165">
        <f>ROUND([1]Calculo!$J$110,0)</f>
        <v>3615</v>
      </c>
      <c r="O47" s="166"/>
    </row>
    <row r="48" spans="1:15" hidden="1" x14ac:dyDescent="0.25">
      <c r="A48" s="156"/>
      <c r="B48" s="157"/>
      <c r="C48" s="158"/>
      <c r="D48" s="159"/>
      <c r="E48" s="158"/>
      <c r="G48" s="158"/>
      <c r="H48" s="152">
        <v>2</v>
      </c>
      <c r="I48" s="167">
        <v>5</v>
      </c>
      <c r="J48" s="168"/>
      <c r="K48" s="151"/>
      <c r="L48" s="152" t="s">
        <v>111</v>
      </c>
      <c r="M48" s="153"/>
      <c r="N48" s="161">
        <f>+N49+N50</f>
        <v>0</v>
      </c>
      <c r="O48" s="162"/>
    </row>
    <row r="49" spans="1:15" hidden="1" x14ac:dyDescent="0.25">
      <c r="A49" s="156"/>
      <c r="B49" s="157"/>
      <c r="C49" s="158"/>
      <c r="D49" s="159"/>
      <c r="E49" s="158"/>
      <c r="G49" s="158"/>
      <c r="I49" s="160"/>
      <c r="J49" s="158">
        <v>1</v>
      </c>
      <c r="K49" s="163"/>
      <c r="L49" s="99" t="s">
        <v>112</v>
      </c>
      <c r="M49" s="164"/>
      <c r="N49" s="165">
        <f>[1]Calculo!J115</f>
        <v>0</v>
      </c>
      <c r="O49" s="166"/>
    </row>
    <row r="50" spans="1:15" hidden="1" x14ac:dyDescent="0.25">
      <c r="A50" s="156"/>
      <c r="B50" s="157"/>
      <c r="C50" s="158"/>
      <c r="D50" s="159"/>
      <c r="E50" s="158"/>
      <c r="G50" s="158"/>
      <c r="I50" s="160"/>
      <c r="J50" s="158">
        <v>4</v>
      </c>
      <c r="K50" s="163"/>
      <c r="L50" s="99" t="s">
        <v>113</v>
      </c>
      <c r="M50" s="164"/>
      <c r="N50" s="165">
        <f>ROUND([1]Calculo!$J$121,0)</f>
        <v>0</v>
      </c>
      <c r="O50" s="166"/>
    </row>
    <row r="51" spans="1:15" x14ac:dyDescent="0.25">
      <c r="A51" s="156"/>
      <c r="B51" s="157"/>
      <c r="C51" s="158"/>
      <c r="D51" s="159"/>
      <c r="E51" s="158"/>
      <c r="G51" s="158"/>
      <c r="H51" s="152">
        <v>2</v>
      </c>
      <c r="I51" s="167">
        <v>6</v>
      </c>
      <c r="J51" s="168"/>
      <c r="K51" s="151"/>
      <c r="L51" s="152" t="s">
        <v>114</v>
      </c>
      <c r="M51" s="153"/>
      <c r="N51" s="161">
        <f>+N52+N53</f>
        <v>415232</v>
      </c>
      <c r="O51" s="162"/>
    </row>
    <row r="52" spans="1:15" x14ac:dyDescent="0.25">
      <c r="A52" s="156"/>
      <c r="B52" s="157"/>
      <c r="C52" s="158"/>
      <c r="D52" s="159"/>
      <c r="E52" s="158"/>
      <c r="G52" s="158"/>
      <c r="I52" s="160"/>
      <c r="J52" s="158">
        <v>2</v>
      </c>
      <c r="K52" s="163"/>
      <c r="L52" s="99" t="s">
        <v>115</v>
      </c>
      <c r="M52" s="164"/>
      <c r="N52" s="165">
        <f>ROUND([1]Calculo!$J$129,0)</f>
        <v>22053</v>
      </c>
      <c r="O52" s="166"/>
    </row>
    <row r="53" spans="1:15" x14ac:dyDescent="0.25">
      <c r="A53" s="156"/>
      <c r="B53" s="157"/>
      <c r="C53" s="158"/>
      <c r="D53" s="159"/>
      <c r="E53" s="158"/>
      <c r="G53" s="158"/>
      <c r="I53" s="160"/>
      <c r="J53" s="158">
        <v>3</v>
      </c>
      <c r="K53" s="163"/>
      <c r="L53" s="99" t="s">
        <v>116</v>
      </c>
      <c r="M53" s="164"/>
      <c r="N53" s="165">
        <f>ROUND([1]Calculo!$J$135,0)</f>
        <v>393179</v>
      </c>
      <c r="O53" s="166"/>
    </row>
    <row r="54" spans="1:15" ht="29.25" x14ac:dyDescent="0.25">
      <c r="A54" s="156"/>
      <c r="B54" s="157"/>
      <c r="C54" s="158"/>
      <c r="D54" s="159"/>
      <c r="E54" s="158"/>
      <c r="G54" s="158"/>
      <c r="H54" s="152">
        <v>2</v>
      </c>
      <c r="I54" s="167">
        <v>7</v>
      </c>
      <c r="J54" s="168"/>
      <c r="K54" s="151"/>
      <c r="L54" s="169" t="s">
        <v>242</v>
      </c>
      <c r="M54" s="153"/>
      <c r="N54" s="552">
        <f>+N55+N57</f>
        <v>19891</v>
      </c>
      <c r="O54" s="162"/>
    </row>
    <row r="55" spans="1:15" x14ac:dyDescent="0.25">
      <c r="A55" s="156"/>
      <c r="B55" s="157"/>
      <c r="C55" s="158"/>
      <c r="D55" s="159"/>
      <c r="E55" s="158"/>
      <c r="G55" s="158"/>
      <c r="I55" s="160"/>
      <c r="J55" s="168">
        <v>1</v>
      </c>
      <c r="K55" s="163"/>
      <c r="L55" s="99" t="s">
        <v>119</v>
      </c>
      <c r="M55" s="164"/>
      <c r="N55" s="161">
        <f>+N56</f>
        <v>7313</v>
      </c>
      <c r="O55" s="166"/>
    </row>
    <row r="56" spans="1:15" x14ac:dyDescent="0.25">
      <c r="A56" s="156"/>
      <c r="B56" s="157"/>
      <c r="C56" s="158"/>
      <c r="D56" s="159"/>
      <c r="E56" s="158"/>
      <c r="G56" s="158"/>
      <c r="I56" s="160"/>
      <c r="J56" s="158"/>
      <c r="K56" s="163" t="s">
        <v>34</v>
      </c>
      <c r="L56" s="99" t="s">
        <v>120</v>
      </c>
      <c r="M56" s="164"/>
      <c r="N56" s="165">
        <f>ROUND([1]Calculo!$J$142,0)</f>
        <v>7313</v>
      </c>
      <c r="O56" s="166"/>
    </row>
    <row r="57" spans="1:15" x14ac:dyDescent="0.25">
      <c r="A57" s="156"/>
      <c r="B57" s="157"/>
      <c r="C57" s="158"/>
      <c r="D57" s="159"/>
      <c r="E57" s="158"/>
      <c r="G57" s="158"/>
      <c r="I57" s="160"/>
      <c r="J57" s="168">
        <v>2</v>
      </c>
      <c r="K57" s="163"/>
      <c r="L57" s="99" t="s">
        <v>121</v>
      </c>
      <c r="M57" s="164"/>
      <c r="N57" s="161">
        <f>+N58+N59+N60</f>
        <v>12578</v>
      </c>
      <c r="O57" s="166"/>
    </row>
    <row r="58" spans="1:15" x14ac:dyDescent="0.25">
      <c r="A58" s="156"/>
      <c r="B58" s="157"/>
      <c r="C58" s="158"/>
      <c r="D58" s="159"/>
      <c r="E58" s="158"/>
      <c r="G58" s="158"/>
      <c r="I58" s="160"/>
      <c r="J58" s="158"/>
      <c r="K58" s="163" t="s">
        <v>28</v>
      </c>
      <c r="L58" s="99" t="s">
        <v>122</v>
      </c>
      <c r="M58" s="164"/>
      <c r="N58" s="171">
        <f>ROUND([1]Calculo!$J$148+[1]Calculo!$J$149,0)</f>
        <v>7446</v>
      </c>
      <c r="O58" s="166"/>
    </row>
    <row r="59" spans="1:15" x14ac:dyDescent="0.25">
      <c r="A59" s="156"/>
      <c r="B59" s="157"/>
      <c r="C59" s="158"/>
      <c r="D59" s="159"/>
      <c r="E59" s="158"/>
      <c r="G59" s="158"/>
      <c r="I59" s="160"/>
      <c r="J59" s="158"/>
      <c r="K59" s="163" t="s">
        <v>123</v>
      </c>
      <c r="L59" s="99" t="s">
        <v>124</v>
      </c>
      <c r="M59" s="164"/>
      <c r="N59" s="171">
        <f>ROUND([1]Calculo!$J$150+[1]Calculo!$J$151+[1]Calculo!$J$152,0)</f>
        <v>5102</v>
      </c>
      <c r="O59" s="166"/>
    </row>
    <row r="60" spans="1:15" x14ac:dyDescent="0.25">
      <c r="A60" s="156"/>
      <c r="B60" s="157"/>
      <c r="C60" s="158"/>
      <c r="D60" s="159"/>
      <c r="E60" s="158"/>
      <c r="G60" s="158"/>
      <c r="I60" s="160"/>
      <c r="J60" s="168">
        <v>3</v>
      </c>
      <c r="K60" s="163" t="s">
        <v>28</v>
      </c>
      <c r="L60" s="99" t="s">
        <v>118</v>
      </c>
      <c r="M60" s="164"/>
      <c r="N60" s="171">
        <f>ROUND([1]Calculo!$J$157,0)</f>
        <v>30</v>
      </c>
      <c r="O60" s="166"/>
    </row>
    <row r="61" spans="1:15" x14ac:dyDescent="0.25">
      <c r="A61" s="156"/>
      <c r="B61" s="157"/>
      <c r="C61" s="158"/>
      <c r="D61" s="159"/>
      <c r="E61" s="158"/>
      <c r="G61" s="158"/>
      <c r="H61" s="152">
        <v>2</v>
      </c>
      <c r="I61" s="167">
        <v>8</v>
      </c>
      <c r="J61" s="168"/>
      <c r="K61" s="151"/>
      <c r="L61" s="152" t="s">
        <v>125</v>
      </c>
      <c r="M61" s="153"/>
      <c r="N61" s="172">
        <f>+N62+N63+N70+N68</f>
        <v>403262.5</v>
      </c>
      <c r="O61" s="162"/>
    </row>
    <row r="62" spans="1:15" x14ac:dyDescent="0.25">
      <c r="A62" s="156"/>
      <c r="B62" s="157"/>
      <c r="C62" s="158"/>
      <c r="D62" s="159"/>
      <c r="E62" s="158"/>
      <c r="G62" s="158"/>
      <c r="I62" s="160"/>
      <c r="J62" s="158">
        <v>4</v>
      </c>
      <c r="K62" s="163"/>
      <c r="L62" s="99" t="s">
        <v>126</v>
      </c>
      <c r="M62" s="164"/>
      <c r="N62" s="171">
        <f>[1]Calculo!J163</f>
        <v>763.5</v>
      </c>
      <c r="O62" s="166"/>
    </row>
    <row r="63" spans="1:15" hidden="1" x14ac:dyDescent="0.25">
      <c r="A63" s="156"/>
      <c r="B63" s="157"/>
      <c r="C63" s="158"/>
      <c r="D63" s="159"/>
      <c r="E63" s="158"/>
      <c r="G63" s="158"/>
      <c r="I63" s="160"/>
      <c r="J63" s="168">
        <v>7</v>
      </c>
      <c r="K63" s="163"/>
      <c r="L63" s="99" t="s">
        <v>127</v>
      </c>
      <c r="M63" s="164"/>
      <c r="N63" s="171">
        <f>N64+N65+N66+N67</f>
        <v>0</v>
      </c>
      <c r="O63" s="166"/>
    </row>
    <row r="64" spans="1:15" hidden="1" x14ac:dyDescent="0.25">
      <c r="A64" s="156"/>
      <c r="B64" s="157"/>
      <c r="C64" s="158"/>
      <c r="D64" s="159"/>
      <c r="E64" s="158"/>
      <c r="G64" s="158"/>
      <c r="I64" s="160"/>
      <c r="J64" s="168"/>
      <c r="K64" s="163" t="s">
        <v>31</v>
      </c>
      <c r="L64" s="99" t="s">
        <v>128</v>
      </c>
      <c r="M64" s="164"/>
      <c r="N64" s="171">
        <f>[1]Calculo!J168</f>
        <v>0</v>
      </c>
      <c r="O64" s="166"/>
    </row>
    <row r="65" spans="1:15" hidden="1" x14ac:dyDescent="0.25">
      <c r="A65" s="156"/>
      <c r="B65" s="157"/>
      <c r="C65" s="158"/>
      <c r="D65" s="159"/>
      <c r="E65" s="158"/>
      <c r="G65" s="158"/>
      <c r="I65" s="160"/>
      <c r="J65" s="158"/>
      <c r="K65" s="163" t="s">
        <v>129</v>
      </c>
      <c r="L65" s="99" t="s">
        <v>130</v>
      </c>
      <c r="M65" s="164"/>
      <c r="N65" s="171">
        <f>[1]Calculo!J170</f>
        <v>0</v>
      </c>
      <c r="O65" s="166"/>
    </row>
    <row r="66" spans="1:15" hidden="1" x14ac:dyDescent="0.25">
      <c r="A66" s="156"/>
      <c r="B66" s="157"/>
      <c r="C66" s="158"/>
      <c r="D66" s="159"/>
      <c r="E66" s="158"/>
      <c r="G66" s="158"/>
      <c r="I66" s="160"/>
      <c r="J66" s="158"/>
      <c r="K66" s="163" t="s">
        <v>131</v>
      </c>
      <c r="L66" s="99" t="s">
        <v>132</v>
      </c>
      <c r="M66" s="164"/>
      <c r="N66" s="171">
        <f>[1]Calculo!J169</f>
        <v>0</v>
      </c>
      <c r="O66" s="166"/>
    </row>
    <row r="67" spans="1:15" hidden="1" x14ac:dyDescent="0.25">
      <c r="A67" s="156"/>
      <c r="B67" s="157"/>
      <c r="C67" s="158"/>
      <c r="D67" s="159"/>
      <c r="E67" s="158"/>
      <c r="G67" s="158"/>
      <c r="I67" s="160"/>
      <c r="J67" s="158"/>
      <c r="K67" s="163" t="s">
        <v>123</v>
      </c>
      <c r="L67" s="99" t="s">
        <v>133</v>
      </c>
      <c r="M67" s="164"/>
      <c r="N67" s="171">
        <f>[1]Calculo!J171</f>
        <v>0</v>
      </c>
      <c r="O67" s="166"/>
    </row>
    <row r="68" spans="1:15" hidden="1" x14ac:dyDescent="0.25">
      <c r="A68" s="156"/>
      <c r="B68" s="157"/>
      <c r="C68" s="158"/>
      <c r="D68" s="159"/>
      <c r="E68" s="158"/>
      <c r="G68" s="158"/>
      <c r="I68" s="160"/>
      <c r="J68" s="168">
        <v>8</v>
      </c>
      <c r="K68" s="163"/>
      <c r="L68" s="99" t="s">
        <v>134</v>
      </c>
      <c r="M68" s="164"/>
      <c r="N68" s="171">
        <f>N69</f>
        <v>0</v>
      </c>
      <c r="O68" s="166"/>
    </row>
    <row r="69" spans="1:15" hidden="1" x14ac:dyDescent="0.25">
      <c r="A69" s="156"/>
      <c r="B69" s="157"/>
      <c r="C69" s="158"/>
      <c r="D69" s="159"/>
      <c r="E69" s="158"/>
      <c r="G69" s="158"/>
      <c r="I69" s="160"/>
      <c r="J69" s="158"/>
      <c r="K69" s="163" t="s">
        <v>28</v>
      </c>
      <c r="L69" s="99" t="s">
        <v>135</v>
      </c>
      <c r="M69" s="164"/>
      <c r="N69" s="171">
        <f>[1]Calculo!J174</f>
        <v>0</v>
      </c>
      <c r="O69" s="166"/>
    </row>
    <row r="70" spans="1:15" x14ac:dyDescent="0.25">
      <c r="A70" s="156"/>
      <c r="B70" s="157"/>
      <c r="C70" s="158"/>
      <c r="D70" s="159"/>
      <c r="E70" s="158"/>
      <c r="G70" s="158"/>
      <c r="I70" s="160"/>
      <c r="J70" s="168">
        <v>9</v>
      </c>
      <c r="K70" s="163"/>
      <c r="L70" s="99" t="s">
        <v>136</v>
      </c>
      <c r="M70" s="164"/>
      <c r="N70" s="172">
        <f>+N71</f>
        <v>402499</v>
      </c>
      <c r="O70" s="166"/>
    </row>
    <row r="71" spans="1:15" ht="15.75" thickBot="1" x14ac:dyDescent="0.3">
      <c r="A71" s="173"/>
      <c r="B71" s="174"/>
      <c r="C71" s="175"/>
      <c r="D71" s="176"/>
      <c r="E71" s="175"/>
      <c r="F71" s="177"/>
      <c r="G71" s="175"/>
      <c r="H71" s="177"/>
      <c r="I71" s="178"/>
      <c r="J71" s="175"/>
      <c r="K71" s="179" t="s">
        <v>131</v>
      </c>
      <c r="L71" s="177" t="s">
        <v>137</v>
      </c>
      <c r="M71" s="180"/>
      <c r="N71" s="181">
        <f>ROUND([1]Calculo!$J$177,0)+[1]Calculo!J230</f>
        <v>402499</v>
      </c>
      <c r="O71" s="182"/>
    </row>
    <row r="72" spans="1:15" x14ac:dyDescent="0.25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</row>
    <row r="73" spans="1:15" x14ac:dyDescent="0.25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</row>
    <row r="74" spans="1:15" x14ac:dyDescent="0.25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</row>
    <row r="75" spans="1:15" x14ac:dyDescent="0.25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</row>
    <row r="76" spans="1:15" x14ac:dyDescent="0.25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</row>
    <row r="77" spans="1:15" x14ac:dyDescent="0.25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</row>
    <row r="78" spans="1:15" x14ac:dyDescent="0.25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</row>
    <row r="79" spans="1:15" x14ac:dyDescent="0.25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</row>
    <row r="80" spans="1:15" x14ac:dyDescent="0.25">
      <c r="A80" s="183"/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</row>
    <row r="81" spans="1:15" x14ac:dyDescent="0.25">
      <c r="A81" s="183"/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</row>
    <row r="82" spans="1:15" x14ac:dyDescent="0.25">
      <c r="A82" s="183"/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</row>
    <row r="83" spans="1:15" x14ac:dyDescent="0.25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</row>
    <row r="84" spans="1:15" x14ac:dyDescent="0.25">
      <c r="A84" s="183"/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</row>
    <row r="85" spans="1:15" x14ac:dyDescent="0.25">
      <c r="A85" s="183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</row>
    <row r="86" spans="1:15" x14ac:dyDescent="0.25">
      <c r="A86" s="183"/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</row>
    <row r="87" spans="1:15" ht="15.75" thickBot="1" x14ac:dyDescent="0.3">
      <c r="A87" s="183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</row>
    <row r="88" spans="1:15" x14ac:dyDescent="0.25">
      <c r="A88" s="553"/>
      <c r="B88" s="554"/>
      <c r="C88" s="554"/>
      <c r="D88" s="554"/>
      <c r="E88" s="554"/>
      <c r="F88" s="554"/>
      <c r="G88" s="554"/>
      <c r="H88" s="554"/>
      <c r="I88" s="554"/>
      <c r="J88" s="554"/>
      <c r="K88" s="554"/>
      <c r="L88" s="554"/>
      <c r="M88" s="554"/>
      <c r="N88" s="554"/>
      <c r="O88" s="555">
        <v>11</v>
      </c>
    </row>
    <row r="89" spans="1:15" x14ac:dyDescent="0.25">
      <c r="A89" s="103" t="s">
        <v>54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5"/>
    </row>
    <row r="90" spans="1:15" ht="18.75" x14ac:dyDescent="0.4">
      <c r="A90" s="106"/>
      <c r="M90" s="107" t="s">
        <v>138</v>
      </c>
      <c r="N90" s="108"/>
      <c r="O90" s="108"/>
    </row>
    <row r="91" spans="1:15" x14ac:dyDescent="0.25">
      <c r="A91" s="106"/>
      <c r="O91" s="185"/>
    </row>
    <row r="92" spans="1:15" x14ac:dyDescent="0.25">
      <c r="A92" s="109" t="s">
        <v>56</v>
      </c>
      <c r="M92" s="110" t="str">
        <f>+M6</f>
        <v xml:space="preserve"> REGISTRO INTERNO DIGEPRES</v>
      </c>
      <c r="O92" s="108"/>
    </row>
    <row r="93" spans="1:15" x14ac:dyDescent="0.25">
      <c r="A93" s="109" t="s">
        <v>57</v>
      </c>
      <c r="M93" s="110" t="s">
        <v>5</v>
      </c>
      <c r="O93" s="108"/>
    </row>
    <row r="94" spans="1:15" x14ac:dyDescent="0.25">
      <c r="A94" s="109" t="str">
        <f>+A8</f>
        <v>MES: FEBRERO</v>
      </c>
      <c r="M94" s="110" t="s">
        <v>7</v>
      </c>
      <c r="O94" s="108"/>
    </row>
    <row r="95" spans="1:15" ht="15.75" thickBot="1" x14ac:dyDescent="0.3">
      <c r="A95" s="111" t="str">
        <f>A9</f>
        <v>AÑO : 2026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 t="s">
        <v>9</v>
      </c>
      <c r="N95" s="112"/>
      <c r="O95" s="113"/>
    </row>
    <row r="96" spans="1:15" ht="15.75" thickBot="1" x14ac:dyDescent="0.3">
      <c r="A96" s="337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338"/>
      <c r="N96" s="177"/>
      <c r="O96" s="339"/>
    </row>
    <row r="97" spans="1:15" ht="15.75" thickBot="1" x14ac:dyDescent="0.3">
      <c r="A97" s="186"/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</row>
    <row r="98" spans="1:15" ht="15.75" thickBot="1" x14ac:dyDescent="0.3">
      <c r="A98" s="103" t="s">
        <v>58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84"/>
      <c r="L98" s="184"/>
      <c r="M98" s="556" t="s">
        <v>59</v>
      </c>
      <c r="N98" s="557"/>
      <c r="O98" s="558"/>
    </row>
    <row r="99" spans="1:15" x14ac:dyDescent="0.25">
      <c r="A99" s="121" t="s">
        <v>15</v>
      </c>
      <c r="B99" s="122"/>
      <c r="C99" s="122"/>
      <c r="D99" s="122"/>
      <c r="E99" s="122"/>
      <c r="F99" s="122"/>
      <c r="G99" s="123"/>
      <c r="H99" s="191" t="s">
        <v>60</v>
      </c>
      <c r="I99" s="192"/>
      <c r="J99" s="192"/>
      <c r="K99" s="192"/>
      <c r="L99" s="193"/>
      <c r="M99" s="125" t="s">
        <v>61</v>
      </c>
      <c r="N99" s="126" t="s">
        <v>62</v>
      </c>
      <c r="O99" s="127" t="s">
        <v>63</v>
      </c>
    </row>
    <row r="100" spans="1:15" x14ac:dyDescent="0.25">
      <c r="A100" s="197"/>
      <c r="B100" s="129" t="s">
        <v>64</v>
      </c>
      <c r="C100" s="198"/>
      <c r="D100" s="129"/>
      <c r="E100" s="198"/>
      <c r="F100" s="129"/>
      <c r="G100" s="198"/>
      <c r="H100" s="129"/>
      <c r="I100" s="129"/>
      <c r="J100" s="129"/>
      <c r="K100" s="129"/>
      <c r="L100" s="199"/>
      <c r="M100" s="134"/>
      <c r="N100" s="135"/>
      <c r="O100" s="136"/>
    </row>
    <row r="101" spans="1:15" ht="15.75" thickBot="1" x14ac:dyDescent="0.3">
      <c r="A101" s="200" t="s">
        <v>65</v>
      </c>
      <c r="B101" s="201" t="s">
        <v>65</v>
      </c>
      <c r="C101" s="202" t="s">
        <v>66</v>
      </c>
      <c r="D101" s="201" t="s">
        <v>67</v>
      </c>
      <c r="E101" s="202" t="s">
        <v>68</v>
      </c>
      <c r="F101" s="201" t="s">
        <v>69</v>
      </c>
      <c r="G101" s="202" t="s">
        <v>139</v>
      </c>
      <c r="H101" s="201" t="s">
        <v>71</v>
      </c>
      <c r="I101" s="201" t="s">
        <v>72</v>
      </c>
      <c r="J101" s="201" t="s">
        <v>73</v>
      </c>
      <c r="K101" s="201" t="s">
        <v>74</v>
      </c>
      <c r="L101" s="203"/>
      <c r="M101" s="204" t="s">
        <v>22</v>
      </c>
      <c r="N101" s="205" t="s">
        <v>23</v>
      </c>
      <c r="O101" s="206" t="s">
        <v>24</v>
      </c>
    </row>
    <row r="102" spans="1:15" x14ac:dyDescent="0.25">
      <c r="A102" s="144" t="s">
        <v>75</v>
      </c>
      <c r="B102" s="145" t="s">
        <v>76</v>
      </c>
      <c r="C102" s="146"/>
      <c r="D102" s="147" t="s">
        <v>28</v>
      </c>
      <c r="E102" s="146"/>
      <c r="F102" s="149" t="s">
        <v>77</v>
      </c>
      <c r="G102" s="146">
        <v>9998</v>
      </c>
      <c r="H102" s="149">
        <v>3</v>
      </c>
      <c r="I102" s="146"/>
      <c r="J102" s="207"/>
      <c r="K102" s="207"/>
      <c r="L102" s="146" t="s">
        <v>140</v>
      </c>
      <c r="M102" s="154"/>
      <c r="N102" s="208">
        <f>+N103+N105+N109+N112+N107</f>
        <v>171255</v>
      </c>
      <c r="O102" s="155"/>
    </row>
    <row r="103" spans="1:15" hidden="1" x14ac:dyDescent="0.25">
      <c r="A103" s="156"/>
      <c r="B103" s="157"/>
      <c r="C103" s="158"/>
      <c r="D103" s="159"/>
      <c r="E103" s="158"/>
      <c r="G103" s="158"/>
      <c r="I103" s="168">
        <v>32</v>
      </c>
      <c r="J103" s="209"/>
      <c r="K103" s="209"/>
      <c r="L103" s="168" t="s">
        <v>141</v>
      </c>
      <c r="M103" s="171"/>
      <c r="N103" s="153">
        <f>N104</f>
        <v>0</v>
      </c>
      <c r="O103" s="166"/>
    </row>
    <row r="104" spans="1:15" hidden="1" x14ac:dyDescent="0.25">
      <c r="A104" s="156"/>
      <c r="B104" s="157"/>
      <c r="C104" s="158"/>
      <c r="D104" s="159"/>
      <c r="E104" s="158"/>
      <c r="G104" s="158"/>
      <c r="I104" s="158"/>
      <c r="J104" s="209">
        <v>323</v>
      </c>
      <c r="K104" s="209"/>
      <c r="L104" s="158" t="s">
        <v>142</v>
      </c>
      <c r="M104" s="171"/>
      <c r="N104" s="164">
        <f>ROUND([1]Calculo!J192,0)</f>
        <v>0</v>
      </c>
      <c r="O104" s="166"/>
    </row>
    <row r="105" spans="1:15" x14ac:dyDescent="0.25">
      <c r="A105" s="156"/>
      <c r="B105" s="157"/>
      <c r="C105" s="158"/>
      <c r="D105" s="159"/>
      <c r="E105" s="158"/>
      <c r="G105" s="158"/>
      <c r="I105" s="168">
        <v>3</v>
      </c>
      <c r="J105" s="210"/>
      <c r="K105" s="210"/>
      <c r="L105" s="168" t="s">
        <v>143</v>
      </c>
      <c r="M105" s="172"/>
      <c r="N105" s="153">
        <f>+N106</f>
        <v>30546</v>
      </c>
      <c r="O105" s="162"/>
    </row>
    <row r="106" spans="1:15" x14ac:dyDescent="0.25">
      <c r="A106" s="156"/>
      <c r="B106" s="157"/>
      <c r="C106" s="158"/>
      <c r="D106" s="159"/>
      <c r="E106" s="158"/>
      <c r="G106" s="158"/>
      <c r="I106" s="158"/>
      <c r="J106" s="209">
        <v>1</v>
      </c>
      <c r="K106" s="209"/>
      <c r="L106" s="158" t="s">
        <v>144</v>
      </c>
      <c r="M106" s="171"/>
      <c r="N106" s="164">
        <f>ROUND([1]Calculo!$J$195,0)</f>
        <v>30546</v>
      </c>
      <c r="O106" s="166"/>
    </row>
    <row r="107" spans="1:15" x14ac:dyDescent="0.25">
      <c r="A107" s="156"/>
      <c r="B107" s="157"/>
      <c r="C107" s="158"/>
      <c r="D107" s="159"/>
      <c r="E107" s="158"/>
      <c r="G107" s="158"/>
      <c r="H107" s="152">
        <v>3</v>
      </c>
      <c r="I107" s="168">
        <v>5</v>
      </c>
      <c r="J107" s="209"/>
      <c r="K107" s="209"/>
      <c r="L107" s="168" t="s">
        <v>145</v>
      </c>
      <c r="M107" s="171"/>
      <c r="N107" s="153">
        <f>+N108</f>
        <v>7</v>
      </c>
      <c r="O107" s="166"/>
    </row>
    <row r="108" spans="1:15" x14ac:dyDescent="0.25">
      <c r="A108" s="156"/>
      <c r="B108" s="157"/>
      <c r="C108" s="158"/>
      <c r="D108" s="159"/>
      <c r="E108" s="158"/>
      <c r="G108" s="158"/>
      <c r="I108" s="158"/>
      <c r="J108" s="209">
        <v>3</v>
      </c>
      <c r="K108" s="209"/>
      <c r="L108" s="158" t="s">
        <v>146</v>
      </c>
      <c r="M108" s="171"/>
      <c r="N108" s="164">
        <f>ROUND([1]Calculo!$J$200,0)</f>
        <v>7</v>
      </c>
      <c r="O108" s="166"/>
    </row>
    <row r="109" spans="1:15" x14ac:dyDescent="0.25">
      <c r="A109" s="156"/>
      <c r="B109" s="157"/>
      <c r="C109" s="158"/>
      <c r="D109" s="159"/>
      <c r="E109" s="158"/>
      <c r="G109" s="158"/>
      <c r="H109" s="152">
        <v>3</v>
      </c>
      <c r="I109" s="168">
        <v>7</v>
      </c>
      <c r="J109" s="210"/>
      <c r="K109" s="210"/>
      <c r="L109" s="168" t="s">
        <v>147</v>
      </c>
      <c r="M109" s="172"/>
      <c r="N109" s="153">
        <f>+N110</f>
        <v>96818</v>
      </c>
      <c r="O109" s="162"/>
    </row>
    <row r="110" spans="1:15" x14ac:dyDescent="0.25">
      <c r="A110" s="156"/>
      <c r="B110" s="157"/>
      <c r="C110" s="158"/>
      <c r="D110" s="159"/>
      <c r="E110" s="158"/>
      <c r="G110" s="158"/>
      <c r="H110" s="152"/>
      <c r="I110" s="158"/>
      <c r="J110" s="209">
        <v>1</v>
      </c>
      <c r="K110" s="209"/>
      <c r="L110" s="158" t="s">
        <v>148</v>
      </c>
      <c r="M110" s="171"/>
      <c r="N110" s="153">
        <f>+N111</f>
        <v>96818</v>
      </c>
      <c r="O110" s="166"/>
    </row>
    <row r="111" spans="1:15" x14ac:dyDescent="0.25">
      <c r="A111" s="156"/>
      <c r="B111" s="157"/>
      <c r="C111" s="158"/>
      <c r="D111" s="159"/>
      <c r="E111" s="158"/>
      <c r="G111" s="158"/>
      <c r="H111" s="152">
        <v>3</v>
      </c>
      <c r="I111" s="158">
        <v>7</v>
      </c>
      <c r="J111" s="209">
        <v>1</v>
      </c>
      <c r="K111" s="209">
        <v>1</v>
      </c>
      <c r="L111" s="158" t="s">
        <v>149</v>
      </c>
      <c r="M111" s="171"/>
      <c r="N111" s="164">
        <f>ROUND([1]Calculo!$J$204,0)</f>
        <v>96818</v>
      </c>
      <c r="O111" s="166"/>
    </row>
    <row r="112" spans="1:15" x14ac:dyDescent="0.25">
      <c r="A112" s="156"/>
      <c r="B112" s="157"/>
      <c r="C112" s="158"/>
      <c r="D112" s="159"/>
      <c r="E112" s="158"/>
      <c r="G112" s="158"/>
      <c r="H112" s="152">
        <v>3</v>
      </c>
      <c r="I112" s="168">
        <v>9</v>
      </c>
      <c r="J112" s="209"/>
      <c r="K112" s="209"/>
      <c r="L112" s="168" t="s">
        <v>150</v>
      </c>
      <c r="M112" s="171"/>
      <c r="N112" s="153">
        <f>+N113+N114</f>
        <v>43884</v>
      </c>
      <c r="O112" s="166"/>
    </row>
    <row r="113" spans="1:15" x14ac:dyDescent="0.25">
      <c r="A113" s="156"/>
      <c r="B113" s="157"/>
      <c r="C113" s="158"/>
      <c r="D113" s="159"/>
      <c r="E113" s="158"/>
      <c r="G113" s="158"/>
      <c r="I113" s="158"/>
      <c r="J113" s="209">
        <v>1</v>
      </c>
      <c r="K113" s="209"/>
      <c r="L113" s="158" t="s">
        <v>151</v>
      </c>
      <c r="M113" s="171"/>
      <c r="N113" s="164">
        <f>ROUND([1]Calculo!$J$211,0)</f>
        <v>4987</v>
      </c>
      <c r="O113" s="166"/>
    </row>
    <row r="114" spans="1:15" x14ac:dyDescent="0.25">
      <c r="A114" s="156"/>
      <c r="B114" s="157"/>
      <c r="C114" s="158"/>
      <c r="D114" s="159"/>
      <c r="E114" s="158"/>
      <c r="G114" s="158"/>
      <c r="I114" s="158"/>
      <c r="J114" s="209">
        <v>9</v>
      </c>
      <c r="K114" s="209"/>
      <c r="L114" s="158" t="s">
        <v>152</v>
      </c>
      <c r="M114" s="171"/>
      <c r="N114" s="164">
        <f>ROUND([1]Calculo!$J$216,0)</f>
        <v>38897</v>
      </c>
      <c r="O114" s="166"/>
    </row>
    <row r="115" spans="1:15" x14ac:dyDescent="0.25">
      <c r="A115" s="156"/>
      <c r="B115" s="157"/>
      <c r="C115" s="158"/>
      <c r="D115" s="159"/>
      <c r="E115" s="158"/>
      <c r="G115" s="158"/>
      <c r="H115" s="152">
        <v>4</v>
      </c>
      <c r="I115" s="168"/>
      <c r="J115" s="210"/>
      <c r="K115" s="210"/>
      <c r="L115" s="168"/>
      <c r="M115" s="172"/>
      <c r="N115" s="153"/>
      <c r="O115" s="166"/>
    </row>
    <row r="116" spans="1:15" x14ac:dyDescent="0.25">
      <c r="A116" s="156"/>
      <c r="B116" s="157"/>
      <c r="C116" s="158"/>
      <c r="D116" s="159"/>
      <c r="E116" s="158"/>
      <c r="G116" s="158"/>
      <c r="H116" s="152"/>
      <c r="I116" s="168">
        <v>42</v>
      </c>
      <c r="J116" s="210"/>
      <c r="K116" s="210"/>
      <c r="L116" s="168"/>
      <c r="M116" s="172"/>
      <c r="N116" s="559"/>
      <c r="O116" s="166"/>
    </row>
    <row r="117" spans="1:15" x14ac:dyDescent="0.25">
      <c r="A117" s="156"/>
      <c r="B117" s="157"/>
      <c r="C117" s="158"/>
      <c r="D117" s="159"/>
      <c r="E117" s="158"/>
      <c r="G117" s="158"/>
      <c r="I117" s="158"/>
      <c r="J117" s="209">
        <v>424</v>
      </c>
      <c r="K117" s="209"/>
      <c r="L117" s="158"/>
      <c r="M117" s="171"/>
      <c r="N117" s="164"/>
      <c r="O117" s="166"/>
    </row>
    <row r="118" spans="1:15" x14ac:dyDescent="0.25">
      <c r="A118" s="156"/>
      <c r="B118" s="157"/>
      <c r="C118" s="158"/>
      <c r="D118" s="159"/>
      <c r="E118" s="158"/>
      <c r="G118" s="158"/>
      <c r="I118" s="158"/>
      <c r="J118" s="209"/>
      <c r="K118" s="209"/>
      <c r="L118" s="158"/>
      <c r="M118" s="171"/>
      <c r="N118" s="164"/>
      <c r="O118" s="166"/>
    </row>
    <row r="119" spans="1:15" x14ac:dyDescent="0.25">
      <c r="A119" s="156"/>
      <c r="B119" s="157"/>
      <c r="C119" s="158"/>
      <c r="D119" s="159"/>
      <c r="E119" s="158"/>
      <c r="G119" s="158"/>
      <c r="I119" s="158"/>
      <c r="J119" s="209"/>
      <c r="K119" s="209"/>
      <c r="L119" s="158"/>
      <c r="M119" s="171"/>
      <c r="N119" s="164"/>
      <c r="O119" s="166"/>
    </row>
    <row r="120" spans="1:15" x14ac:dyDescent="0.25">
      <c r="A120" s="156"/>
      <c r="B120" s="157"/>
      <c r="C120" s="158"/>
      <c r="D120" s="159"/>
      <c r="E120" s="158"/>
      <c r="G120" s="158"/>
      <c r="I120" s="158"/>
      <c r="J120" s="209"/>
      <c r="K120" s="209"/>
      <c r="L120" s="158"/>
      <c r="M120" s="171"/>
      <c r="N120" s="164"/>
      <c r="O120" s="166"/>
    </row>
    <row r="121" spans="1:15" x14ac:dyDescent="0.25">
      <c r="A121" s="156"/>
      <c r="B121" s="157"/>
      <c r="C121" s="158"/>
      <c r="D121" s="159"/>
      <c r="E121" s="158"/>
      <c r="F121" s="158"/>
      <c r="G121" s="209"/>
      <c r="I121" s="158"/>
      <c r="J121" s="209"/>
      <c r="K121" s="209"/>
      <c r="L121" s="158"/>
      <c r="M121" s="171"/>
      <c r="N121" s="164"/>
      <c r="O121" s="166"/>
    </row>
    <row r="122" spans="1:15" x14ac:dyDescent="0.25">
      <c r="A122" s="156"/>
      <c r="B122" s="157"/>
      <c r="C122" s="158"/>
      <c r="D122" s="159"/>
      <c r="E122" s="158"/>
      <c r="F122" s="158"/>
      <c r="G122" s="209"/>
      <c r="I122" s="158"/>
      <c r="J122" s="209"/>
      <c r="K122" s="209"/>
      <c r="L122" s="158"/>
      <c r="M122" s="171"/>
      <c r="N122" s="164"/>
      <c r="O122" s="166"/>
    </row>
    <row r="123" spans="1:15" x14ac:dyDescent="0.25">
      <c r="A123" s="156"/>
      <c r="B123" s="157"/>
      <c r="C123" s="158"/>
      <c r="D123" s="159"/>
      <c r="E123" s="158"/>
      <c r="F123" s="158"/>
      <c r="G123" s="209"/>
      <c r="I123" s="158"/>
      <c r="J123" s="209"/>
      <c r="K123" s="209"/>
      <c r="L123" s="158"/>
      <c r="M123" s="171"/>
      <c r="N123" s="164"/>
      <c r="O123" s="166"/>
    </row>
    <row r="124" spans="1:15" x14ac:dyDescent="0.25">
      <c r="A124" s="156"/>
      <c r="B124" s="157"/>
      <c r="C124" s="158"/>
      <c r="D124" s="159"/>
      <c r="E124" s="158"/>
      <c r="F124" s="158"/>
      <c r="G124" s="209"/>
      <c r="I124" s="158"/>
      <c r="J124" s="158"/>
      <c r="K124" s="158"/>
      <c r="L124" s="158"/>
      <c r="M124" s="171"/>
      <c r="N124" s="164"/>
      <c r="O124" s="166"/>
    </row>
    <row r="125" spans="1:15" x14ac:dyDescent="0.25">
      <c r="A125" s="156"/>
      <c r="B125" s="157"/>
      <c r="C125" s="158"/>
      <c r="D125" s="159"/>
      <c r="E125" s="158"/>
      <c r="F125" s="158"/>
      <c r="H125" s="160"/>
      <c r="I125" s="160"/>
      <c r="J125" s="158"/>
      <c r="K125" s="158"/>
      <c r="L125" s="158"/>
      <c r="M125" s="171"/>
      <c r="N125" s="164"/>
      <c r="O125" s="166"/>
    </row>
    <row r="126" spans="1:15" ht="15.75" thickBot="1" x14ac:dyDescent="0.3">
      <c r="A126" s="173"/>
      <c r="B126" s="174"/>
      <c r="C126" s="175"/>
      <c r="D126" s="176"/>
      <c r="E126" s="175"/>
      <c r="F126" s="175"/>
      <c r="G126" s="177"/>
      <c r="H126" s="178"/>
      <c r="I126" s="178"/>
      <c r="J126" s="175"/>
      <c r="K126" s="175"/>
      <c r="L126" s="175"/>
      <c r="M126" s="181"/>
      <c r="N126" s="180"/>
      <c r="O126" s="182"/>
    </row>
    <row r="127" spans="1:15" ht="15.75" thickBot="1" x14ac:dyDescent="0.3">
      <c r="A127" s="211"/>
      <c r="B127" s="212"/>
      <c r="C127" s="213"/>
      <c r="D127" s="214"/>
      <c r="E127" s="213"/>
      <c r="F127" s="213"/>
      <c r="G127" s="215" t="s">
        <v>153</v>
      </c>
      <c r="H127" s="215"/>
      <c r="I127" s="215"/>
      <c r="J127" s="216"/>
      <c r="K127" s="217"/>
      <c r="L127" s="217"/>
      <c r="M127" s="218"/>
      <c r="N127" s="220">
        <f>+N15+N35+N102</f>
        <v>5196121.5</v>
      </c>
      <c r="O127" s="334">
        <f>+O15+O35+O102</f>
        <v>0</v>
      </c>
    </row>
    <row r="128" spans="1:15" ht="15.75" thickTop="1" x14ac:dyDescent="0.25">
      <c r="M128" s="221"/>
      <c r="N128" s="222"/>
      <c r="O128" s="222"/>
    </row>
    <row r="129" spans="1:15" x14ac:dyDescent="0.25">
      <c r="M129" s="221"/>
      <c r="N129" s="222"/>
      <c r="O129" s="222"/>
    </row>
    <row r="130" spans="1:15" x14ac:dyDescent="0.25">
      <c r="M130" s="221"/>
      <c r="N130" s="222"/>
      <c r="O130" s="222"/>
    </row>
    <row r="131" spans="1:15" x14ac:dyDescent="0.25">
      <c r="M131" s="221"/>
      <c r="N131" s="222"/>
      <c r="O131" s="222"/>
    </row>
    <row r="132" spans="1:15" x14ac:dyDescent="0.25">
      <c r="M132" s="221"/>
      <c r="N132" s="222"/>
      <c r="O132" s="222"/>
    </row>
    <row r="133" spans="1:15" x14ac:dyDescent="0.25">
      <c r="M133" s="221"/>
      <c r="N133" s="222"/>
      <c r="O133" s="222"/>
    </row>
    <row r="134" spans="1:15" x14ac:dyDescent="0.25">
      <c r="M134" s="221"/>
      <c r="N134" s="222"/>
      <c r="O134" s="222"/>
    </row>
    <row r="135" spans="1:15" x14ac:dyDescent="0.25">
      <c r="M135" s="221"/>
      <c r="N135" s="222"/>
      <c r="O135" s="222"/>
    </row>
    <row r="136" spans="1:15" x14ac:dyDescent="0.25">
      <c r="M136" s="221"/>
      <c r="N136" s="222"/>
      <c r="O136" s="222"/>
    </row>
    <row r="137" spans="1:15" x14ac:dyDescent="0.25">
      <c r="M137" s="221"/>
      <c r="N137" s="222"/>
      <c r="O137" s="222"/>
    </row>
    <row r="138" spans="1:15" x14ac:dyDescent="0.25">
      <c r="M138" s="221"/>
      <c r="N138" s="222"/>
      <c r="O138" s="222"/>
    </row>
    <row r="139" spans="1:15" x14ac:dyDescent="0.25">
      <c r="M139" s="221"/>
      <c r="N139" s="222"/>
      <c r="O139" s="222"/>
    </row>
    <row r="140" spans="1:15" x14ac:dyDescent="0.25">
      <c r="M140" s="221"/>
      <c r="N140" s="222"/>
      <c r="O140" s="222"/>
    </row>
    <row r="141" spans="1:15" x14ac:dyDescent="0.25">
      <c r="M141" s="221"/>
      <c r="N141" s="560"/>
      <c r="O141" s="222"/>
    </row>
    <row r="143" spans="1:15" x14ac:dyDescent="0.25">
      <c r="A143" s="223" t="str">
        <f>+'[1]Hoja5 (2)'!A56:L56</f>
        <v>LIC.  MARICELA CHECO</v>
      </c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 t="str">
        <f>+'[1]Hoja5 - I'!L79</f>
        <v xml:space="preserve">FERNANDO DURÁN </v>
      </c>
      <c r="M143" s="223"/>
      <c r="N143" s="223"/>
      <c r="O143" s="223"/>
    </row>
    <row r="144" spans="1:15" x14ac:dyDescent="0.25">
      <c r="A144" s="224" t="s">
        <v>49</v>
      </c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 t="s">
        <v>154</v>
      </c>
      <c r="M144" s="224"/>
      <c r="N144" s="224"/>
      <c r="O144" s="224"/>
    </row>
    <row r="145" spans="1:15" x14ac:dyDescent="0.25">
      <c r="A145" s="225" t="str">
        <f>+'[1]Hoja5 - I'!A81</f>
        <v xml:space="preserve">Contralor </v>
      </c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561" t="str">
        <f>+'[1]Hoja5 - I'!L81</f>
        <v>ADMINSTRADOR GENERAL</v>
      </c>
      <c r="M145" s="561"/>
      <c r="N145" s="561"/>
      <c r="O145" s="561"/>
    </row>
    <row r="146" spans="1:15" x14ac:dyDescent="0.25">
      <c r="A146" s="562"/>
      <c r="B146" s="562"/>
      <c r="C146" s="562"/>
      <c r="D146" s="562"/>
      <c r="E146" s="562"/>
      <c r="F146" s="562"/>
      <c r="G146" s="562"/>
      <c r="H146" s="562"/>
      <c r="I146" s="562"/>
      <c r="J146" s="562"/>
      <c r="K146" s="562"/>
      <c r="L146" s="563"/>
      <c r="M146" s="563"/>
      <c r="N146" s="563"/>
      <c r="O146" s="563"/>
    </row>
    <row r="147" spans="1:15" x14ac:dyDescent="0.25">
      <c r="A147" s="562"/>
      <c r="B147" s="562"/>
      <c r="C147" s="562"/>
      <c r="D147" s="562"/>
      <c r="E147" s="562"/>
      <c r="F147" s="562"/>
      <c r="G147" s="562"/>
      <c r="H147" s="562"/>
      <c r="I147" s="562"/>
      <c r="J147" s="562"/>
      <c r="K147" s="562"/>
      <c r="L147" s="563"/>
      <c r="M147" s="563"/>
      <c r="N147" s="563"/>
      <c r="O147" s="563"/>
    </row>
  </sheetData>
  <mergeCells count="20">
    <mergeCell ref="A145:K145"/>
    <mergeCell ref="L145:O145"/>
    <mergeCell ref="L100:L101"/>
    <mergeCell ref="G127:J127"/>
    <mergeCell ref="A143:K143"/>
    <mergeCell ref="L143:O143"/>
    <mergeCell ref="A144:K144"/>
    <mergeCell ref="L144:O144"/>
    <mergeCell ref="L13:L14"/>
    <mergeCell ref="A89:O89"/>
    <mergeCell ref="A98:J98"/>
    <mergeCell ref="M98:O98"/>
    <mergeCell ref="A99:G99"/>
    <mergeCell ref="H99:L99"/>
    <mergeCell ref="A2:O2"/>
    <mergeCell ref="A3:O3"/>
    <mergeCell ref="A11:J11"/>
    <mergeCell ref="M11:O11"/>
    <mergeCell ref="A12:G12"/>
    <mergeCell ref="H12:L12"/>
  </mergeCells>
  <pageMargins left="0.7" right="0.7" top="0.75" bottom="0.75" header="0.3" footer="0.3"/>
  <pageSetup scale="57" orientation="portrait" horizontalDpi="0" verticalDpi="0" r:id="rId1"/>
  <rowBreaks count="1" manualBreakCount="1">
    <brk id="8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509E82-388A-4844-A40E-0629B885DB2F}"/>
</file>

<file path=customXml/itemProps2.xml><?xml version="1.0" encoding="utf-8"?>
<ds:datastoreItem xmlns:ds="http://schemas.openxmlformats.org/officeDocument/2006/customXml" ds:itemID="{2B40E483-83CF-4ED2-9DCE-845225435D09}"/>
</file>

<file path=customXml/itemProps3.xml><?xml version="1.0" encoding="utf-8"?>
<ds:datastoreItem xmlns:ds="http://schemas.openxmlformats.org/officeDocument/2006/customXml" ds:itemID="{3AB09EC5-584F-4708-BEFD-B28BDBCCB8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del Rosario</dc:creator>
  <cp:lastModifiedBy>Tania del Rosario</cp:lastModifiedBy>
  <dcterms:created xsi:type="dcterms:W3CDTF">2026-03-17T13:26:46Z</dcterms:created>
  <dcterms:modified xsi:type="dcterms:W3CDTF">2026-03-17T13:44:48Z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</Properties>
</file>