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30.5\Direccion_de_Planeacion_Estrategica\Leidy\2026\Trimestre\ENE-MAR\"/>
    </mc:Choice>
  </mc:AlternateContent>
  <xr:revisionPtr revIDLastSave="0" documentId="13_ncr:1_{A1F253D5-DD14-44C3-84D0-E2A94FE9A75E}" xr6:coauthVersionLast="47" xr6:coauthVersionMax="47" xr10:uidLastSave="{00000000-0000-0000-0000-000000000000}"/>
  <bookViews>
    <workbookView xWindow="-120" yWindow="-120" windowWidth="29040" windowHeight="15840" tabRatio="734" firstSheet="1" activeTab="1" xr2:uid="{BB8826A7-6CDB-48EC-81D2-80ED5D772EB5}"/>
  </bookViews>
  <sheets>
    <sheet name="Portada" sheetId="17" r:id="rId1"/>
    <sheet name="Resumen Ejecutivo" sheetId="7" r:id="rId2"/>
    <sheet name="% Ejec. Sucursales y Regionales" sheetId="9" r:id="rId3"/>
    <sheet name="Comparativo Formalizaciones" sheetId="10" r:id="rId4"/>
    <sheet name="Comp. Desembolso-Recuperación" sheetId="11" r:id="rId5"/>
    <sheet name="Form. por Suc. y Sub-sectores" sheetId="6" r:id="rId6"/>
    <sheet name="Formalizado por Rubros" sheetId="18" r:id="rId7"/>
    <sheet name="Desem-Cobros Suc. y Subsectores" sheetId="13" r:id="rId8"/>
    <sheet name="Desem-cobros por Rubros" sheetId="19" r:id="rId9"/>
    <sheet name="TASA 0% por Sucursal" sheetId="8" r:id="rId10"/>
    <sheet name="Tasa 0% por RUBROS" sheetId="15" r:id="rId11"/>
    <sheet name="Estadisticas Mensuales" sheetId="16" r:id="rId12"/>
  </sheets>
  <definedNames>
    <definedName name="A_IMPRESIÓN_IM">#REF!</definedName>
    <definedName name="AP">#REF!</definedName>
    <definedName name="_xlnm.Print_Area" localSheetId="2">'% Ejec. Sucursales y Regionales'!$A$1:$P$46</definedName>
    <definedName name="_xlnm.Print_Area" localSheetId="4">'Comp. Desembolso-Recuperación'!$A$1:$I$46</definedName>
    <definedName name="_xlnm.Print_Area" localSheetId="3">'Comparativo Formalizaciones'!$A$1:$M$45</definedName>
    <definedName name="_xlnm.Print_Area" localSheetId="8">'Desem-cobros por Rubros'!$A$1:$C$64</definedName>
    <definedName name="_xlnm.Print_Area" localSheetId="7">'Desem-Cobros Suc. y Subsectores'!$A$1:$O$47</definedName>
    <definedName name="_xlnm.Print_Area" localSheetId="5">'Form. por Suc. y Sub-sectores'!$A$1:$O$46</definedName>
    <definedName name="_xlnm.Print_Area" localSheetId="6">'Formalizado por Rubros'!$A$1:$I$66</definedName>
    <definedName name="_xlnm.Print_Area" localSheetId="0">Portada!$A$1:$I$44</definedName>
    <definedName name="_xlnm.Print_Area" localSheetId="1">'Resumen Ejecutivo'!$A$1:$C$22</definedName>
    <definedName name="_xlnm.Print_Area" localSheetId="10">'Tasa 0% por RUBROS'!$A$1:$E$41</definedName>
    <definedName name="_xlnm.Print_Area" localSheetId="9">'TASA 0% por Sucursal'!$A$1:$E$44</definedName>
    <definedName name="BB">#REF!</definedName>
    <definedName name="PRINT_AREA">#REF!</definedName>
    <definedName name="PRINT_AREA_MI">#REF!</definedName>
    <definedName name="_xlnm.Print_Titles" localSheetId="8">'Desem-cobros por Rubros'!$1:$4</definedName>
    <definedName name="_xlnm.Print_Titles" localSheetId="6">'Formalizado por Rubros'!$1:$6</definedName>
    <definedName name="_xlnm.Print_Titles" localSheetId="10">'Tasa 0% por RUBROS'!$1:$18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5" l="1"/>
  <c r="F46" i="11"/>
  <c r="F40" i="11"/>
  <c r="F34" i="11"/>
  <c r="F28" i="11"/>
  <c r="F21" i="11"/>
  <c r="F14" i="11"/>
  <c r="F8" i="11"/>
  <c r="J45" i="10"/>
  <c r="J39" i="10"/>
  <c r="J33" i="10"/>
  <c r="J27" i="10"/>
  <c r="J20" i="10"/>
  <c r="J13" i="10"/>
  <c r="J7" i="10"/>
  <c r="P46" i="9"/>
  <c r="O46" i="9"/>
  <c r="N46" i="9"/>
  <c r="M46" i="9"/>
  <c r="P45" i="9"/>
  <c r="O45" i="9"/>
  <c r="N45" i="9"/>
  <c r="M45" i="9"/>
  <c r="P44" i="9"/>
  <c r="O44" i="9"/>
  <c r="N44" i="9"/>
  <c r="M44" i="9"/>
  <c r="P43" i="9"/>
  <c r="O43" i="9"/>
  <c r="N43" i="9"/>
  <c r="M43" i="9"/>
  <c r="P42" i="9"/>
  <c r="O42" i="9"/>
  <c r="N42" i="9"/>
  <c r="M42" i="9"/>
  <c r="P41" i="9"/>
  <c r="O41" i="9"/>
  <c r="N41" i="9"/>
  <c r="M41" i="9"/>
  <c r="P40" i="9"/>
  <c r="O40" i="9"/>
  <c r="N40" i="9"/>
  <c r="M40" i="9"/>
  <c r="P39" i="9"/>
  <c r="O39" i="9"/>
  <c r="N39" i="9"/>
  <c r="M39" i="9"/>
  <c r="P38" i="9"/>
  <c r="O38" i="9"/>
  <c r="N38" i="9"/>
  <c r="M38" i="9"/>
  <c r="P37" i="9"/>
  <c r="O37" i="9"/>
  <c r="N37" i="9"/>
  <c r="M37" i="9"/>
  <c r="P36" i="9"/>
  <c r="O36" i="9"/>
  <c r="N36" i="9"/>
  <c r="M36" i="9"/>
  <c r="P35" i="9"/>
  <c r="O35" i="9"/>
  <c r="N35" i="9"/>
  <c r="M35" i="9"/>
  <c r="P34" i="9"/>
  <c r="O34" i="9"/>
  <c r="N34" i="9"/>
  <c r="M34" i="9"/>
  <c r="P33" i="9"/>
  <c r="O33" i="9"/>
  <c r="N33" i="9"/>
  <c r="M33" i="9"/>
  <c r="P32" i="9"/>
  <c r="O32" i="9"/>
  <c r="N32" i="9"/>
  <c r="M32" i="9"/>
  <c r="P31" i="9"/>
  <c r="O31" i="9"/>
  <c r="N31" i="9"/>
  <c r="M31" i="9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D21" i="9"/>
  <c r="D14" i="9"/>
  <c r="D40" i="9"/>
  <c r="C45" i="15"/>
  <c r="D45" i="15"/>
  <c r="E45" i="15"/>
  <c r="B45" i="15"/>
  <c r="B40" i="15"/>
  <c r="B32" i="15"/>
  <c r="C24" i="15"/>
  <c r="D24" i="15"/>
  <c r="E24" i="15"/>
  <c r="B24" i="15"/>
  <c r="C32" i="15"/>
  <c r="D32" i="15"/>
  <c r="E32" i="15"/>
  <c r="B35" i="15"/>
  <c r="B38" i="15" l="1"/>
  <c r="C63" i="19"/>
  <c r="B40" i="13"/>
  <c r="C40" i="13"/>
  <c r="D40" i="13"/>
  <c r="E40" i="13"/>
  <c r="F40" i="13"/>
  <c r="G40" i="13"/>
  <c r="H40" i="13"/>
  <c r="I40" i="13"/>
  <c r="J40" i="13"/>
  <c r="K40" i="13"/>
  <c r="L40" i="13"/>
  <c r="M40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B28" i="13"/>
  <c r="C28" i="13"/>
  <c r="D28" i="13"/>
  <c r="E28" i="13"/>
  <c r="F28" i="13"/>
  <c r="G28" i="13"/>
  <c r="H28" i="13"/>
  <c r="I28" i="13"/>
  <c r="J28" i="13"/>
  <c r="K28" i="13"/>
  <c r="L28" i="13"/>
  <c r="M28" i="13"/>
  <c r="B21" i="13"/>
  <c r="C21" i="13"/>
  <c r="D21" i="13"/>
  <c r="E21" i="13"/>
  <c r="F21" i="13"/>
  <c r="G21" i="13"/>
  <c r="H21" i="13"/>
  <c r="I21" i="13"/>
  <c r="J21" i="13"/>
  <c r="K21" i="13"/>
  <c r="K46" i="13" s="1"/>
  <c r="L21" i="13"/>
  <c r="M21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B8" i="13"/>
  <c r="C8" i="13"/>
  <c r="D8" i="13"/>
  <c r="E8" i="13"/>
  <c r="F8" i="13"/>
  <c r="G8" i="13"/>
  <c r="H8" i="13"/>
  <c r="I8" i="13"/>
  <c r="J8" i="13"/>
  <c r="K8" i="13"/>
  <c r="L8" i="13"/>
  <c r="M8" i="13"/>
  <c r="H56" i="18"/>
  <c r="I11" i="18"/>
  <c r="I13" i="18"/>
  <c r="I16" i="18"/>
  <c r="I17" i="18"/>
  <c r="I18" i="18"/>
  <c r="I20" i="18"/>
  <c r="I23" i="18"/>
  <c r="I24" i="18"/>
  <c r="I25" i="18"/>
  <c r="I26" i="18"/>
  <c r="I27" i="18"/>
  <c r="I28" i="18"/>
  <c r="I30" i="18"/>
  <c r="I31" i="18"/>
  <c r="I32" i="18"/>
  <c r="I33" i="18"/>
  <c r="I34" i="18"/>
  <c r="I35" i="18"/>
  <c r="I36" i="18"/>
  <c r="I40" i="18"/>
  <c r="B39" i="6"/>
  <c r="C39" i="6"/>
  <c r="D39" i="6"/>
  <c r="E39" i="6"/>
  <c r="F39" i="6"/>
  <c r="G39" i="6"/>
  <c r="H39" i="6"/>
  <c r="I39" i="6"/>
  <c r="J39" i="6"/>
  <c r="K39" i="6"/>
  <c r="L39" i="6"/>
  <c r="M39" i="6"/>
  <c r="B33" i="6"/>
  <c r="C33" i="6"/>
  <c r="D33" i="6"/>
  <c r="E33" i="6"/>
  <c r="F33" i="6"/>
  <c r="G33" i="6"/>
  <c r="H33" i="6"/>
  <c r="I33" i="6"/>
  <c r="J33" i="6"/>
  <c r="K33" i="6"/>
  <c r="L33" i="6"/>
  <c r="M33" i="6"/>
  <c r="B27" i="6"/>
  <c r="C27" i="6"/>
  <c r="D27" i="6"/>
  <c r="E27" i="6"/>
  <c r="F27" i="6"/>
  <c r="G27" i="6"/>
  <c r="H27" i="6"/>
  <c r="I27" i="6"/>
  <c r="J27" i="6"/>
  <c r="K27" i="6"/>
  <c r="L27" i="6"/>
  <c r="M27" i="6"/>
  <c r="B20" i="6"/>
  <c r="C20" i="6"/>
  <c r="D20" i="6"/>
  <c r="E20" i="6"/>
  <c r="F20" i="6"/>
  <c r="G20" i="6"/>
  <c r="H20" i="6"/>
  <c r="I20" i="6"/>
  <c r="J20" i="6"/>
  <c r="K20" i="6"/>
  <c r="L20" i="6"/>
  <c r="M20" i="6"/>
  <c r="B13" i="6"/>
  <c r="C13" i="6"/>
  <c r="D13" i="6"/>
  <c r="E13" i="6"/>
  <c r="F13" i="6"/>
  <c r="G13" i="6"/>
  <c r="H13" i="6"/>
  <c r="I13" i="6"/>
  <c r="J13" i="6"/>
  <c r="K13" i="6"/>
  <c r="L13" i="6"/>
  <c r="M13" i="6"/>
  <c r="B7" i="6"/>
  <c r="C7" i="6"/>
  <c r="D7" i="6"/>
  <c r="E7" i="6"/>
  <c r="F7" i="6"/>
  <c r="G7" i="6"/>
  <c r="H7" i="6"/>
  <c r="I7" i="6"/>
  <c r="J7" i="6"/>
  <c r="K7" i="6"/>
  <c r="L7" i="6"/>
  <c r="M7" i="6"/>
  <c r="G40" i="11"/>
  <c r="H40" i="11" s="1"/>
  <c r="I40" i="11" s="1"/>
  <c r="G34" i="11"/>
  <c r="H34" i="11" s="1"/>
  <c r="I34" i="11" s="1"/>
  <c r="G28" i="11"/>
  <c r="H28" i="11" s="1"/>
  <c r="I28" i="11" s="1"/>
  <c r="G21" i="11"/>
  <c r="G14" i="11"/>
  <c r="H14" i="11" s="1"/>
  <c r="I14" i="11" s="1"/>
  <c r="C40" i="11"/>
  <c r="C34" i="11"/>
  <c r="C28" i="11"/>
  <c r="C21" i="11"/>
  <c r="C14" i="11"/>
  <c r="G10" i="11"/>
  <c r="G11" i="11"/>
  <c r="G12" i="11"/>
  <c r="G13" i="11"/>
  <c r="G15" i="11"/>
  <c r="G16" i="11"/>
  <c r="G17" i="11"/>
  <c r="G18" i="11"/>
  <c r="G19" i="11"/>
  <c r="G20" i="11"/>
  <c r="H21" i="11"/>
  <c r="I21" i="11" s="1"/>
  <c r="G22" i="11"/>
  <c r="G23" i="11"/>
  <c r="G24" i="11"/>
  <c r="G25" i="11"/>
  <c r="G26" i="11"/>
  <c r="G27" i="11"/>
  <c r="G29" i="11"/>
  <c r="G30" i="11"/>
  <c r="G31" i="11"/>
  <c r="G32" i="11"/>
  <c r="G33" i="11"/>
  <c r="H33" i="11" s="1"/>
  <c r="I33" i="11" s="1"/>
  <c r="G35" i="11"/>
  <c r="G36" i="11"/>
  <c r="G37" i="11"/>
  <c r="G38" i="11"/>
  <c r="G39" i="11"/>
  <c r="G41" i="11"/>
  <c r="G42" i="11"/>
  <c r="G43" i="11"/>
  <c r="G44" i="11"/>
  <c r="G45" i="11"/>
  <c r="H45" i="11" s="1"/>
  <c r="I45" i="11" s="1"/>
  <c r="C10" i="11"/>
  <c r="C11" i="11"/>
  <c r="C12" i="11"/>
  <c r="C13" i="11"/>
  <c r="C15" i="11"/>
  <c r="C16" i="11"/>
  <c r="C17" i="11"/>
  <c r="C18" i="11"/>
  <c r="C19" i="11"/>
  <c r="C20" i="11"/>
  <c r="C22" i="11"/>
  <c r="C23" i="11"/>
  <c r="C24" i="11"/>
  <c r="C25" i="11"/>
  <c r="C26" i="11"/>
  <c r="D26" i="11" s="1"/>
  <c r="E26" i="11" s="1"/>
  <c r="C27" i="11"/>
  <c r="C29" i="11"/>
  <c r="C30" i="11"/>
  <c r="C31" i="11"/>
  <c r="C32" i="11"/>
  <c r="C33" i="11"/>
  <c r="C35" i="11"/>
  <c r="C36" i="11"/>
  <c r="C37" i="11"/>
  <c r="C38" i="11"/>
  <c r="D38" i="11" s="1"/>
  <c r="E38" i="11" s="1"/>
  <c r="C39" i="11"/>
  <c r="C41" i="11"/>
  <c r="C42" i="11"/>
  <c r="C43" i="11"/>
  <c r="C44" i="11"/>
  <c r="C45" i="11"/>
  <c r="G9" i="11"/>
  <c r="G8" i="11" s="1"/>
  <c r="C9" i="11"/>
  <c r="C8" i="11" s="1"/>
  <c r="D8" i="11" s="1"/>
  <c r="E8" i="11" s="1"/>
  <c r="K13" i="10"/>
  <c r="K20" i="10"/>
  <c r="L20" i="10" s="1"/>
  <c r="M20" i="10" s="1"/>
  <c r="K33" i="10"/>
  <c r="L33" i="10" s="1"/>
  <c r="M33" i="10" s="1"/>
  <c r="K39" i="10"/>
  <c r="L39" i="10" s="1"/>
  <c r="M39" i="10" s="1"/>
  <c r="K9" i="10"/>
  <c r="K10" i="10"/>
  <c r="K11" i="10"/>
  <c r="K7" i="10" s="1"/>
  <c r="L7" i="10" s="1"/>
  <c r="M7" i="10" s="1"/>
  <c r="K12" i="10"/>
  <c r="K14" i="10"/>
  <c r="K15" i="10"/>
  <c r="K16" i="10"/>
  <c r="K17" i="10"/>
  <c r="K18" i="10"/>
  <c r="K19" i="10"/>
  <c r="K21" i="10"/>
  <c r="K22" i="10"/>
  <c r="K23" i="10"/>
  <c r="K24" i="10"/>
  <c r="K25" i="10"/>
  <c r="K26" i="10"/>
  <c r="K28" i="10"/>
  <c r="K29" i="10"/>
  <c r="K30" i="10"/>
  <c r="K31" i="10"/>
  <c r="K32" i="10"/>
  <c r="L32" i="10" s="1"/>
  <c r="M32" i="10" s="1"/>
  <c r="K34" i="10"/>
  <c r="K35" i="10"/>
  <c r="K36" i="10"/>
  <c r="K37" i="10"/>
  <c r="K38" i="10"/>
  <c r="K40" i="10"/>
  <c r="K41" i="10"/>
  <c r="K42" i="10"/>
  <c r="K43" i="10"/>
  <c r="K44" i="10"/>
  <c r="L44" i="10" s="1"/>
  <c r="M44" i="10" s="1"/>
  <c r="K8" i="10"/>
  <c r="G13" i="10"/>
  <c r="G20" i="10"/>
  <c r="H20" i="10" s="1"/>
  <c r="I20" i="10" s="1"/>
  <c r="G27" i="10"/>
  <c r="G33" i="10"/>
  <c r="G39" i="10"/>
  <c r="H39" i="10" s="1"/>
  <c r="I39" i="10" s="1"/>
  <c r="G9" i="10"/>
  <c r="G10" i="10"/>
  <c r="G11" i="10"/>
  <c r="G12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8" i="10"/>
  <c r="G29" i="10"/>
  <c r="G30" i="10"/>
  <c r="G31" i="10"/>
  <c r="G32" i="10"/>
  <c r="H32" i="10" s="1"/>
  <c r="I32" i="10" s="1"/>
  <c r="G34" i="10"/>
  <c r="G35" i="10"/>
  <c r="G36" i="10"/>
  <c r="G37" i="10"/>
  <c r="G38" i="10"/>
  <c r="G40" i="10"/>
  <c r="G41" i="10"/>
  <c r="G42" i="10"/>
  <c r="G43" i="10"/>
  <c r="G44" i="10"/>
  <c r="H44" i="10" s="1"/>
  <c r="I44" i="10" s="1"/>
  <c r="G8" i="10"/>
  <c r="G7" i="10" s="1"/>
  <c r="H7" i="10" s="1"/>
  <c r="I7" i="10" s="1"/>
  <c r="C13" i="10"/>
  <c r="C20" i="10"/>
  <c r="D20" i="10" s="1"/>
  <c r="E20" i="10" s="1"/>
  <c r="C33" i="10"/>
  <c r="C39" i="10"/>
  <c r="C9" i="10"/>
  <c r="C10" i="10"/>
  <c r="C11" i="10"/>
  <c r="C12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D32" i="10" s="1"/>
  <c r="E32" i="10" s="1"/>
  <c r="C34" i="10"/>
  <c r="C35" i="10"/>
  <c r="C36" i="10"/>
  <c r="C37" i="10"/>
  <c r="C38" i="10"/>
  <c r="C40" i="10"/>
  <c r="C41" i="10"/>
  <c r="C42" i="10"/>
  <c r="C43" i="10"/>
  <c r="C44" i="10"/>
  <c r="D44" i="10" s="1"/>
  <c r="E44" i="10" s="1"/>
  <c r="C8" i="10"/>
  <c r="C7" i="10" s="1"/>
  <c r="L40" i="9"/>
  <c r="K40" i="9"/>
  <c r="J40" i="9"/>
  <c r="I40" i="9"/>
  <c r="H40" i="9"/>
  <c r="G40" i="9"/>
  <c r="L34" i="9"/>
  <c r="K34" i="9"/>
  <c r="J34" i="9"/>
  <c r="I34" i="9"/>
  <c r="H34" i="9"/>
  <c r="G34" i="9"/>
  <c r="L28" i="9"/>
  <c r="K28" i="9"/>
  <c r="J28" i="9"/>
  <c r="I28" i="9"/>
  <c r="H28" i="9"/>
  <c r="G28" i="9"/>
  <c r="L21" i="9"/>
  <c r="K21" i="9"/>
  <c r="J21" i="9"/>
  <c r="I21" i="9"/>
  <c r="H21" i="9"/>
  <c r="G21" i="9"/>
  <c r="L14" i="9"/>
  <c r="K14" i="9"/>
  <c r="J14" i="9"/>
  <c r="I14" i="9"/>
  <c r="H14" i="9"/>
  <c r="G14" i="9"/>
  <c r="L8" i="9"/>
  <c r="K8" i="9"/>
  <c r="J8" i="9"/>
  <c r="I8" i="9"/>
  <c r="H8" i="9"/>
  <c r="G8" i="9"/>
  <c r="G46" i="9" s="1"/>
  <c r="C5" i="7" s="1"/>
  <c r="D45" i="9"/>
  <c r="D44" i="9"/>
  <c r="D43" i="9"/>
  <c r="D42" i="9"/>
  <c r="D41" i="9"/>
  <c r="E40" i="9"/>
  <c r="C40" i="9"/>
  <c r="B40" i="9"/>
  <c r="D39" i="9"/>
  <c r="D38" i="9"/>
  <c r="D37" i="9"/>
  <c r="D34" i="9" s="1"/>
  <c r="D36" i="9"/>
  <c r="D35" i="9"/>
  <c r="E34" i="9"/>
  <c r="C34" i="9"/>
  <c r="B34" i="9"/>
  <c r="D33" i="9"/>
  <c r="D32" i="9"/>
  <c r="D31" i="9"/>
  <c r="D30" i="9"/>
  <c r="D29" i="9"/>
  <c r="D28" i="9" s="1"/>
  <c r="E28" i="9"/>
  <c r="C28" i="9"/>
  <c r="B28" i="9"/>
  <c r="D27" i="9"/>
  <c r="D26" i="9"/>
  <c r="D25" i="9"/>
  <c r="D24" i="9"/>
  <c r="D23" i="9"/>
  <c r="D22" i="9"/>
  <c r="E21" i="9"/>
  <c r="C21" i="9"/>
  <c r="C46" i="9" s="1"/>
  <c r="B21" i="9"/>
  <c r="D20" i="9"/>
  <c r="D19" i="9"/>
  <c r="D18" i="9"/>
  <c r="D17" i="9"/>
  <c r="D16" i="9"/>
  <c r="D15" i="9"/>
  <c r="E14" i="9"/>
  <c r="C14" i="9"/>
  <c r="B14" i="9"/>
  <c r="D13" i="9"/>
  <c r="D12" i="9"/>
  <c r="D11" i="9"/>
  <c r="D10" i="9"/>
  <c r="D9" i="9"/>
  <c r="E8" i="9"/>
  <c r="C8" i="9"/>
  <c r="B8" i="9"/>
  <c r="N22" i="13"/>
  <c r="N23" i="13"/>
  <c r="N24" i="13"/>
  <c r="N25" i="13"/>
  <c r="N26" i="13"/>
  <c r="N27" i="13"/>
  <c r="I8" i="18"/>
  <c r="H40" i="18"/>
  <c r="H39" i="18"/>
  <c r="H38" i="18"/>
  <c r="H37" i="18"/>
  <c r="H36" i="18"/>
  <c r="H35" i="18"/>
  <c r="H34" i="18"/>
  <c r="H33" i="18"/>
  <c r="H32" i="18"/>
  <c r="H31" i="18"/>
  <c r="H30" i="18"/>
  <c r="H28" i="18"/>
  <c r="H27" i="18"/>
  <c r="H26" i="18"/>
  <c r="H25" i="18"/>
  <c r="H24" i="18"/>
  <c r="H23" i="18"/>
  <c r="H22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41" i="18"/>
  <c r="B21" i="11"/>
  <c r="B14" i="11"/>
  <c r="B40" i="11"/>
  <c r="B34" i="11"/>
  <c r="B28" i="11"/>
  <c r="B8" i="11"/>
  <c r="F39" i="10"/>
  <c r="F33" i="10"/>
  <c r="F27" i="10"/>
  <c r="F20" i="10"/>
  <c r="F13" i="10"/>
  <c r="F7" i="10"/>
  <c r="F45" i="10" s="1"/>
  <c r="B20" i="10"/>
  <c r="D13" i="10"/>
  <c r="E13" i="10" s="1"/>
  <c r="B13" i="10"/>
  <c r="B39" i="10"/>
  <c r="B33" i="10"/>
  <c r="D27" i="10"/>
  <c r="E27" i="10" s="1"/>
  <c r="B27" i="10"/>
  <c r="B7" i="10"/>
  <c r="B45" i="10" s="1"/>
  <c r="H64" i="18"/>
  <c r="H63" i="18"/>
  <c r="H60" i="18"/>
  <c r="H59" i="18"/>
  <c r="H54" i="18"/>
  <c r="H55" i="18"/>
  <c r="H53" i="18"/>
  <c r="H45" i="18"/>
  <c r="H46" i="18"/>
  <c r="H47" i="18"/>
  <c r="H48" i="18"/>
  <c r="H49" i="18"/>
  <c r="H50" i="18"/>
  <c r="H44" i="18"/>
  <c r="D39" i="10"/>
  <c r="E39" i="10" s="1"/>
  <c r="D15" i="10"/>
  <c r="E15" i="10" s="1"/>
  <c r="D9" i="10"/>
  <c r="E9" i="10"/>
  <c r="H8" i="18"/>
  <c r="E35" i="15"/>
  <c r="D35" i="15"/>
  <c r="C35" i="15"/>
  <c r="D46" i="13"/>
  <c r="E46" i="13"/>
  <c r="F46" i="13"/>
  <c r="J46" i="13"/>
  <c r="O15" i="13"/>
  <c r="O16" i="13"/>
  <c r="O17" i="13"/>
  <c r="O18" i="13"/>
  <c r="O14" i="13" s="1"/>
  <c r="O19" i="13"/>
  <c r="O20" i="13"/>
  <c r="N16" i="13"/>
  <c r="N17" i="13"/>
  <c r="N18" i="13"/>
  <c r="N19" i="13"/>
  <c r="N20" i="13"/>
  <c r="N15" i="13"/>
  <c r="N14" i="6"/>
  <c r="G65" i="18"/>
  <c r="H58" i="18"/>
  <c r="J45" i="6"/>
  <c r="E45" i="6"/>
  <c r="B45" i="6"/>
  <c r="O19" i="6"/>
  <c r="N19" i="6"/>
  <c r="O18" i="6"/>
  <c r="N18" i="6"/>
  <c r="O17" i="6"/>
  <c r="N17" i="6"/>
  <c r="O16" i="6"/>
  <c r="N16" i="6"/>
  <c r="O15" i="6"/>
  <c r="N15" i="6"/>
  <c r="O14" i="6"/>
  <c r="D37" i="8"/>
  <c r="E37" i="8"/>
  <c r="B37" i="8"/>
  <c r="C31" i="8"/>
  <c r="D31" i="8"/>
  <c r="E31" i="8"/>
  <c r="B31" i="8"/>
  <c r="C25" i="8"/>
  <c r="D25" i="8"/>
  <c r="E25" i="8"/>
  <c r="B25" i="8"/>
  <c r="C18" i="8"/>
  <c r="D18" i="8"/>
  <c r="E18" i="8"/>
  <c r="B18" i="8"/>
  <c r="C11" i="8"/>
  <c r="D11" i="8"/>
  <c r="E11" i="8"/>
  <c r="B11" i="8"/>
  <c r="C37" i="8"/>
  <c r="E5" i="8"/>
  <c r="D5" i="8"/>
  <c r="C5" i="8"/>
  <c r="B5" i="8"/>
  <c r="D34" i="11"/>
  <c r="E34" i="11" s="1"/>
  <c r="D45" i="11"/>
  <c r="E45" i="11" s="1"/>
  <c r="H44" i="11"/>
  <c r="I44" i="11" s="1"/>
  <c r="D44" i="11"/>
  <c r="E44" i="11" s="1"/>
  <c r="H43" i="11"/>
  <c r="I43" i="11" s="1"/>
  <c r="D43" i="11"/>
  <c r="E43" i="11" s="1"/>
  <c r="H42" i="11"/>
  <c r="I42" i="11" s="1"/>
  <c r="D42" i="11"/>
  <c r="E42" i="11" s="1"/>
  <c r="H41" i="11"/>
  <c r="I41" i="11" s="1"/>
  <c r="D41" i="11"/>
  <c r="E41" i="11" s="1"/>
  <c r="H39" i="11"/>
  <c r="I39" i="11" s="1"/>
  <c r="D39" i="11"/>
  <c r="E39" i="11" s="1"/>
  <c r="H38" i="11"/>
  <c r="I38" i="11" s="1"/>
  <c r="H37" i="11"/>
  <c r="I37" i="11" s="1"/>
  <c r="D37" i="11"/>
  <c r="E37" i="11" s="1"/>
  <c r="H36" i="11"/>
  <c r="I36" i="11" s="1"/>
  <c r="D36" i="11"/>
  <c r="E36" i="11" s="1"/>
  <c r="H35" i="11"/>
  <c r="I35" i="11" s="1"/>
  <c r="D35" i="11"/>
  <c r="E35" i="11" s="1"/>
  <c r="D33" i="11"/>
  <c r="E33" i="11" s="1"/>
  <c r="H32" i="11"/>
  <c r="I32" i="11" s="1"/>
  <c r="D32" i="11"/>
  <c r="E32" i="11" s="1"/>
  <c r="H31" i="11"/>
  <c r="I31" i="11" s="1"/>
  <c r="D31" i="11"/>
  <c r="E31" i="11" s="1"/>
  <c r="H30" i="11"/>
  <c r="I30" i="11" s="1"/>
  <c r="D30" i="11"/>
  <c r="E30" i="11" s="1"/>
  <c r="H29" i="11"/>
  <c r="I29" i="11" s="1"/>
  <c r="D29" i="11"/>
  <c r="E29" i="11" s="1"/>
  <c r="H27" i="11"/>
  <c r="I27" i="11" s="1"/>
  <c r="D27" i="11"/>
  <c r="E27" i="11" s="1"/>
  <c r="H26" i="11"/>
  <c r="I26" i="11" s="1"/>
  <c r="H25" i="11"/>
  <c r="I25" i="11" s="1"/>
  <c r="D25" i="11"/>
  <c r="E25" i="11" s="1"/>
  <c r="H24" i="11"/>
  <c r="I24" i="11" s="1"/>
  <c r="D24" i="11"/>
  <c r="E24" i="11" s="1"/>
  <c r="H23" i="11"/>
  <c r="I23" i="11" s="1"/>
  <c r="D23" i="11"/>
  <c r="E23" i="11" s="1"/>
  <c r="H22" i="11"/>
  <c r="I22" i="11" s="1"/>
  <c r="D22" i="11"/>
  <c r="E22" i="11" s="1"/>
  <c r="H20" i="11"/>
  <c r="I20" i="11" s="1"/>
  <c r="D20" i="11"/>
  <c r="E20" i="11" s="1"/>
  <c r="H19" i="11"/>
  <c r="I19" i="11" s="1"/>
  <c r="D19" i="11"/>
  <c r="E19" i="11" s="1"/>
  <c r="H18" i="11"/>
  <c r="I18" i="11" s="1"/>
  <c r="D18" i="11"/>
  <c r="E18" i="11" s="1"/>
  <c r="H17" i="11"/>
  <c r="I17" i="11" s="1"/>
  <c r="D17" i="11"/>
  <c r="E17" i="11" s="1"/>
  <c r="H16" i="11"/>
  <c r="I16" i="11" s="1"/>
  <c r="D16" i="11"/>
  <c r="E16" i="11" s="1"/>
  <c r="H15" i="11"/>
  <c r="I15" i="11" s="1"/>
  <c r="D15" i="11"/>
  <c r="E15" i="11" s="1"/>
  <c r="H13" i="11"/>
  <c r="I13" i="11" s="1"/>
  <c r="D13" i="11"/>
  <c r="E13" i="11" s="1"/>
  <c r="H12" i="11"/>
  <c r="I12" i="11" s="1"/>
  <c r="D12" i="11"/>
  <c r="E12" i="11" s="1"/>
  <c r="H11" i="11"/>
  <c r="I11" i="11" s="1"/>
  <c r="D11" i="11"/>
  <c r="E11" i="11" s="1"/>
  <c r="H10" i="11"/>
  <c r="I10" i="11" s="1"/>
  <c r="D10" i="11"/>
  <c r="E10" i="11" s="1"/>
  <c r="H9" i="11"/>
  <c r="I9" i="11" s="1"/>
  <c r="D9" i="11"/>
  <c r="E9" i="11" s="1"/>
  <c r="H27" i="10"/>
  <c r="I27" i="10" s="1"/>
  <c r="L43" i="10"/>
  <c r="M43" i="10" s="1"/>
  <c r="H43" i="10"/>
  <c r="I43" i="10" s="1"/>
  <c r="D43" i="10"/>
  <c r="E43" i="10" s="1"/>
  <c r="L42" i="10"/>
  <c r="M42" i="10" s="1"/>
  <c r="H42" i="10"/>
  <c r="I42" i="10" s="1"/>
  <c r="D42" i="10"/>
  <c r="E42" i="10" s="1"/>
  <c r="L41" i="10"/>
  <c r="M41" i="10" s="1"/>
  <c r="H41" i="10"/>
  <c r="I41" i="10" s="1"/>
  <c r="D41" i="10"/>
  <c r="E41" i="10" s="1"/>
  <c r="H40" i="10"/>
  <c r="I40" i="10" s="1"/>
  <c r="D40" i="10"/>
  <c r="E40" i="10" s="1"/>
  <c r="L38" i="10"/>
  <c r="M38" i="10" s="1"/>
  <c r="H38" i="10"/>
  <c r="I38" i="10"/>
  <c r="D38" i="10"/>
  <c r="E38" i="10"/>
  <c r="L37" i="10"/>
  <c r="M37" i="10" s="1"/>
  <c r="H37" i="10"/>
  <c r="I37" i="10" s="1"/>
  <c r="D37" i="10"/>
  <c r="E37" i="10" s="1"/>
  <c r="L36" i="10"/>
  <c r="M36" i="10" s="1"/>
  <c r="H36" i="10"/>
  <c r="I36" i="10"/>
  <c r="D36" i="10"/>
  <c r="E36" i="10" s="1"/>
  <c r="L35" i="10"/>
  <c r="M35" i="10" s="1"/>
  <c r="H35" i="10"/>
  <c r="I35" i="10" s="1"/>
  <c r="D35" i="10"/>
  <c r="E35" i="10" s="1"/>
  <c r="L34" i="10"/>
  <c r="M34" i="10" s="1"/>
  <c r="H34" i="10"/>
  <c r="I34" i="10" s="1"/>
  <c r="D34" i="10"/>
  <c r="E34" i="10"/>
  <c r="L31" i="10"/>
  <c r="M31" i="10" s="1"/>
  <c r="H31" i="10"/>
  <c r="I31" i="10" s="1"/>
  <c r="D31" i="10"/>
  <c r="E31" i="10" s="1"/>
  <c r="L30" i="10"/>
  <c r="M30" i="10" s="1"/>
  <c r="H30" i="10"/>
  <c r="I30" i="10" s="1"/>
  <c r="D30" i="10"/>
  <c r="E30" i="10" s="1"/>
  <c r="L29" i="10"/>
  <c r="M29" i="10" s="1"/>
  <c r="H29" i="10"/>
  <c r="I29" i="10" s="1"/>
  <c r="D29" i="10"/>
  <c r="E29" i="10"/>
  <c r="L28" i="10"/>
  <c r="M28" i="10" s="1"/>
  <c r="H28" i="10"/>
  <c r="I28" i="10" s="1"/>
  <c r="D28" i="10"/>
  <c r="E28" i="10" s="1"/>
  <c r="L26" i="10"/>
  <c r="M26" i="10" s="1"/>
  <c r="H26" i="10"/>
  <c r="I26" i="10" s="1"/>
  <c r="D26" i="10"/>
  <c r="E26" i="10" s="1"/>
  <c r="L25" i="10"/>
  <c r="M25" i="10" s="1"/>
  <c r="H25" i="10"/>
  <c r="I25" i="10" s="1"/>
  <c r="D25" i="10"/>
  <c r="E25" i="10" s="1"/>
  <c r="L24" i="10"/>
  <c r="M24" i="10" s="1"/>
  <c r="H24" i="10"/>
  <c r="I24" i="10" s="1"/>
  <c r="D24" i="10"/>
  <c r="E24" i="10" s="1"/>
  <c r="L23" i="10"/>
  <c r="M23" i="10" s="1"/>
  <c r="H23" i="10"/>
  <c r="I23" i="10" s="1"/>
  <c r="D23" i="10"/>
  <c r="E23" i="10" s="1"/>
  <c r="L22" i="10"/>
  <c r="M22" i="10" s="1"/>
  <c r="H22" i="10"/>
  <c r="I22" i="10" s="1"/>
  <c r="D22" i="10"/>
  <c r="E22" i="10" s="1"/>
  <c r="L21" i="10"/>
  <c r="M21" i="10" s="1"/>
  <c r="H21" i="10"/>
  <c r="I21" i="10" s="1"/>
  <c r="L19" i="10"/>
  <c r="M19" i="10" s="1"/>
  <c r="H19" i="10"/>
  <c r="I19" i="10" s="1"/>
  <c r="D19" i="10"/>
  <c r="E19" i="10" s="1"/>
  <c r="L18" i="10"/>
  <c r="M18" i="10" s="1"/>
  <c r="H18" i="10"/>
  <c r="I18" i="10" s="1"/>
  <c r="D18" i="10"/>
  <c r="E18" i="10" s="1"/>
  <c r="L17" i="10"/>
  <c r="M17" i="10" s="1"/>
  <c r="H17" i="10"/>
  <c r="I17" i="10"/>
  <c r="D17" i="10"/>
  <c r="E17" i="10" s="1"/>
  <c r="L16" i="10"/>
  <c r="M16" i="10" s="1"/>
  <c r="H16" i="10"/>
  <c r="I16" i="10" s="1"/>
  <c r="D16" i="10"/>
  <c r="E16" i="10" s="1"/>
  <c r="L15" i="10"/>
  <c r="M15" i="10" s="1"/>
  <c r="H15" i="10"/>
  <c r="I15" i="10" s="1"/>
  <c r="L14" i="10"/>
  <c r="M14" i="10" s="1"/>
  <c r="H14" i="10"/>
  <c r="I14" i="10" s="1"/>
  <c r="D14" i="10"/>
  <c r="E14" i="10" s="1"/>
  <c r="L12" i="10"/>
  <c r="M12" i="10" s="1"/>
  <c r="H12" i="10"/>
  <c r="I12" i="10" s="1"/>
  <c r="D12" i="10"/>
  <c r="E12" i="10" s="1"/>
  <c r="H11" i="10"/>
  <c r="I11" i="10" s="1"/>
  <c r="D11" i="10"/>
  <c r="E11" i="10" s="1"/>
  <c r="L10" i="10"/>
  <c r="M10" i="10" s="1"/>
  <c r="H10" i="10"/>
  <c r="I10" i="10" s="1"/>
  <c r="D10" i="10"/>
  <c r="E10" i="10" s="1"/>
  <c r="L9" i="10"/>
  <c r="M9" i="10" s="1"/>
  <c r="H9" i="10"/>
  <c r="I9" i="10" s="1"/>
  <c r="L8" i="10"/>
  <c r="M8" i="10" s="1"/>
  <c r="H8" i="10"/>
  <c r="I8" i="10" s="1"/>
  <c r="D8" i="10"/>
  <c r="E8" i="10" s="1"/>
  <c r="O44" i="6"/>
  <c r="N44" i="6"/>
  <c r="O43" i="6"/>
  <c r="N43" i="6"/>
  <c r="O42" i="6"/>
  <c r="N42" i="6"/>
  <c r="O41" i="6"/>
  <c r="N41" i="6"/>
  <c r="O40" i="6"/>
  <c r="N40" i="6"/>
  <c r="O38" i="6"/>
  <c r="N38" i="6"/>
  <c r="O37" i="6"/>
  <c r="N37" i="6"/>
  <c r="O36" i="6"/>
  <c r="N36" i="6"/>
  <c r="O35" i="6"/>
  <c r="N35" i="6"/>
  <c r="O34" i="6"/>
  <c r="N34" i="6"/>
  <c r="O32" i="6"/>
  <c r="N32" i="6"/>
  <c r="O31" i="6"/>
  <c r="N31" i="6"/>
  <c r="N27" i="6" s="1"/>
  <c r="O30" i="6"/>
  <c r="N30" i="6"/>
  <c r="O29" i="6"/>
  <c r="O27" i="6" s="1"/>
  <c r="N29" i="6"/>
  <c r="O28" i="6"/>
  <c r="N28" i="6"/>
  <c r="O26" i="6"/>
  <c r="N26" i="6"/>
  <c r="O25" i="6"/>
  <c r="N25" i="6"/>
  <c r="O24" i="6"/>
  <c r="N24" i="6"/>
  <c r="O23" i="6"/>
  <c r="N23" i="6"/>
  <c r="O22" i="6"/>
  <c r="N22" i="6"/>
  <c r="O21" i="6"/>
  <c r="N21" i="6"/>
  <c r="O12" i="6"/>
  <c r="N12" i="6"/>
  <c r="O11" i="6"/>
  <c r="N11" i="6"/>
  <c r="O10" i="6"/>
  <c r="N10" i="6"/>
  <c r="O9" i="6"/>
  <c r="N9" i="6"/>
  <c r="O8" i="6"/>
  <c r="N8" i="6"/>
  <c r="C19" i="16"/>
  <c r="O9" i="13"/>
  <c r="O8" i="13" s="1"/>
  <c r="O10" i="13"/>
  <c r="O11" i="13"/>
  <c r="O12" i="13"/>
  <c r="O13" i="13"/>
  <c r="O22" i="13"/>
  <c r="O23" i="13"/>
  <c r="O24" i="13"/>
  <c r="O25" i="13"/>
  <c r="O26" i="13"/>
  <c r="O27" i="13"/>
  <c r="O30" i="13"/>
  <c r="O31" i="13"/>
  <c r="N32" i="13"/>
  <c r="O33" i="13"/>
  <c r="O35" i="13"/>
  <c r="O36" i="13"/>
  <c r="N36" i="13"/>
  <c r="O37" i="13"/>
  <c r="N37" i="13"/>
  <c r="O38" i="13"/>
  <c r="O39" i="13"/>
  <c r="N39" i="13"/>
  <c r="N41" i="13"/>
  <c r="N40" i="13" s="1"/>
  <c r="O41" i="13"/>
  <c r="O42" i="13"/>
  <c r="N43" i="13"/>
  <c r="O43" i="13"/>
  <c r="O40" i="13" s="1"/>
  <c r="N44" i="13"/>
  <c r="O44" i="13"/>
  <c r="N45" i="13"/>
  <c r="N33" i="13"/>
  <c r="N31" i="13"/>
  <c r="N30" i="13"/>
  <c r="N29" i="13"/>
  <c r="N28" i="13" s="1"/>
  <c r="N13" i="13"/>
  <c r="N12" i="13"/>
  <c r="N11" i="13"/>
  <c r="N10" i="13"/>
  <c r="N8" i="13" s="1"/>
  <c r="A2" i="19"/>
  <c r="A2" i="8" s="1"/>
  <c r="A2" i="13"/>
  <c r="A2" i="11"/>
  <c r="N9" i="13"/>
  <c r="N21" i="13"/>
  <c r="O32" i="13"/>
  <c r="N35" i="13"/>
  <c r="N42" i="13"/>
  <c r="O45" i="13"/>
  <c r="B19" i="16"/>
  <c r="A15" i="7"/>
  <c r="G19" i="16"/>
  <c r="F19" i="16"/>
  <c r="E19" i="16"/>
  <c r="D19" i="16"/>
  <c r="O29" i="13"/>
  <c r="N38" i="13"/>
  <c r="L13" i="10"/>
  <c r="M13" i="10" s="1"/>
  <c r="H51" i="18"/>
  <c r="C45" i="6"/>
  <c r="D21" i="11"/>
  <c r="E21" i="11" s="1"/>
  <c r="C46" i="13"/>
  <c r="N39" i="6"/>
  <c r="D45" i="6"/>
  <c r="K45" i="6"/>
  <c r="F45" i="6"/>
  <c r="D21" i="10"/>
  <c r="E21" i="10" s="1"/>
  <c r="L40" i="10"/>
  <c r="M40" i="10" s="1"/>
  <c r="C38" i="15" l="1"/>
  <c r="C40" i="15" s="1"/>
  <c r="E38" i="15"/>
  <c r="E40" i="15" s="1"/>
  <c r="D38" i="15"/>
  <c r="D40" i="15" s="1"/>
  <c r="E43" i="8"/>
  <c r="C21" i="7" s="1"/>
  <c r="B63" i="19"/>
  <c r="L46" i="13"/>
  <c r="N7" i="6"/>
  <c r="K27" i="10"/>
  <c r="L27" i="10" s="1"/>
  <c r="M27" i="10" s="1"/>
  <c r="H46" i="9"/>
  <c r="C8" i="7" s="1"/>
  <c r="L11" i="10"/>
  <c r="M11" i="10" s="1"/>
  <c r="G46" i="11"/>
  <c r="D14" i="11"/>
  <c r="E14" i="11" s="1"/>
  <c r="D8" i="9"/>
  <c r="B46" i="9"/>
  <c r="L46" i="9"/>
  <c r="J46" i="9"/>
  <c r="C7" i="7" s="1"/>
  <c r="E46" i="9"/>
  <c r="O13" i="6"/>
  <c r="N13" i="6"/>
  <c r="M45" i="6"/>
  <c r="I46" i="13"/>
  <c r="G46" i="13"/>
  <c r="N20" i="6"/>
  <c r="I46" i="9"/>
  <c r="D43" i="8"/>
  <c r="C20" i="7" s="1"/>
  <c r="C65" i="18"/>
  <c r="D28" i="11"/>
  <c r="E28" i="11" s="1"/>
  <c r="B65" i="18"/>
  <c r="K46" i="9"/>
  <c r="N34" i="13"/>
  <c r="O39" i="6"/>
  <c r="H13" i="10"/>
  <c r="I13" i="10" s="1"/>
  <c r="O7" i="6"/>
  <c r="O20" i="6"/>
  <c r="N33" i="6"/>
  <c r="H46" i="13"/>
  <c r="I45" i="6"/>
  <c r="H62" i="18"/>
  <c r="N14" i="13"/>
  <c r="N46" i="13" s="1"/>
  <c r="M46" i="13"/>
  <c r="D33" i="10"/>
  <c r="E33" i="10" s="1"/>
  <c r="O28" i="13"/>
  <c r="O34" i="13"/>
  <c r="O33" i="6"/>
  <c r="H33" i="10"/>
  <c r="I33" i="10" s="1"/>
  <c r="C43" i="8"/>
  <c r="C19" i="7" s="1"/>
  <c r="B43" i="8"/>
  <c r="C18" i="7" s="1"/>
  <c r="B46" i="13"/>
  <c r="O21" i="13"/>
  <c r="E65" i="18"/>
  <c r="M63" i="18" s="1"/>
  <c r="M41" i="18"/>
  <c r="D65" i="18"/>
  <c r="H61" i="18"/>
  <c r="F65" i="18"/>
  <c r="I41" i="18"/>
  <c r="L45" i="6"/>
  <c r="H45" i="6"/>
  <c r="G45" i="6"/>
  <c r="B46" i="11"/>
  <c r="D40" i="11"/>
  <c r="E40" i="11" s="1"/>
  <c r="H8" i="11"/>
  <c r="I8" i="11" s="1"/>
  <c r="C46" i="11"/>
  <c r="D46" i="11" s="1"/>
  <c r="E46" i="11" s="1"/>
  <c r="K45" i="10"/>
  <c r="G45" i="10"/>
  <c r="H45" i="10" s="1"/>
  <c r="I45" i="10" s="1"/>
  <c r="C45" i="10"/>
  <c r="D45" i="10" s="1"/>
  <c r="E45" i="10" s="1"/>
  <c r="D7" i="10"/>
  <c r="E7" i="10" s="1"/>
  <c r="H46" i="11" l="1"/>
  <c r="I46" i="11" s="1"/>
  <c r="L45" i="10"/>
  <c r="M45" i="10" s="1"/>
  <c r="I65" i="18"/>
  <c r="O45" i="6"/>
  <c r="N45" i="6"/>
  <c r="D46" i="9"/>
  <c r="C10" i="7"/>
  <c r="C6" i="7"/>
  <c r="O46" i="13"/>
  <c r="C9" i="7"/>
  <c r="M61" i="18"/>
  <c r="H65" i="18"/>
  <c r="M64" i="18"/>
</calcChain>
</file>

<file path=xl/sharedStrings.xml><?xml version="1.0" encoding="utf-8"?>
<sst xmlns="http://schemas.openxmlformats.org/spreadsheetml/2006/main" count="616" uniqueCount="231">
  <si>
    <t xml:space="preserve"> </t>
  </si>
  <si>
    <t>Regional 01</t>
  </si>
  <si>
    <t>Santo Domingo</t>
  </si>
  <si>
    <t>Monte Plata</t>
  </si>
  <si>
    <t>Hato Mayor</t>
  </si>
  <si>
    <t>Higüey</t>
  </si>
  <si>
    <t>Regional 02</t>
  </si>
  <si>
    <t>San Juan de la Maguana</t>
  </si>
  <si>
    <t>San José de Ocoa</t>
  </si>
  <si>
    <t>Azua</t>
  </si>
  <si>
    <t>Barahona</t>
  </si>
  <si>
    <t>Neyba</t>
  </si>
  <si>
    <t>Comendador</t>
  </si>
  <si>
    <t>Regional 03</t>
  </si>
  <si>
    <t>San Francisco de Macorís</t>
  </si>
  <si>
    <t>Cotuí</t>
  </si>
  <si>
    <t>Villa Riva</t>
  </si>
  <si>
    <t>Arenoso</t>
  </si>
  <si>
    <t>Samaná</t>
  </si>
  <si>
    <t>Nagua</t>
  </si>
  <si>
    <t>Rio San Juan</t>
  </si>
  <si>
    <t>Regional 04</t>
  </si>
  <si>
    <t>La Vega</t>
  </si>
  <si>
    <t>Bonao</t>
  </si>
  <si>
    <t>Constanza</t>
  </si>
  <si>
    <t>Salcedo</t>
  </si>
  <si>
    <t>Moca</t>
  </si>
  <si>
    <t>Santiago</t>
  </si>
  <si>
    <t>Regional 05</t>
  </si>
  <si>
    <t>Santiago Rodríguez</t>
  </si>
  <si>
    <t>Dajabón</t>
  </si>
  <si>
    <t>San José de las Matas</t>
  </si>
  <si>
    <t>Puerto Plata</t>
  </si>
  <si>
    <t>Total General</t>
  </si>
  <si>
    <t>Baní</t>
  </si>
  <si>
    <t xml:space="preserve">Regionales </t>
  </si>
  <si>
    <t>Pecuario</t>
  </si>
  <si>
    <t>y</t>
  </si>
  <si>
    <t>Agrícola</t>
  </si>
  <si>
    <t>Bovino y Porcino</t>
  </si>
  <si>
    <t>Avícola</t>
  </si>
  <si>
    <t>Apícola</t>
  </si>
  <si>
    <t>Otros Fines</t>
  </si>
  <si>
    <t>Total Sucursales</t>
  </si>
  <si>
    <t>Sucursales</t>
  </si>
  <si>
    <t>Cant.</t>
  </si>
  <si>
    <t>Monto RD$</t>
  </si>
  <si>
    <t>Regional 06</t>
  </si>
  <si>
    <t>El Seibo</t>
  </si>
  <si>
    <t>Montecristi</t>
  </si>
  <si>
    <t>Tasa 0%</t>
  </si>
  <si>
    <t>Regionales</t>
  </si>
  <si>
    <t>Formalizado</t>
  </si>
  <si>
    <t>Desembolsos</t>
  </si>
  <si>
    <t>Cobros</t>
  </si>
  <si>
    <t>Superficie</t>
  </si>
  <si>
    <t>Valor</t>
  </si>
  <si>
    <t>Cantidad</t>
  </si>
  <si>
    <t>(Tareas)</t>
  </si>
  <si>
    <t>(RD$)</t>
  </si>
  <si>
    <t>Río San Juan</t>
  </si>
  <si>
    <t>San Cristóbal</t>
  </si>
  <si>
    <t>Concepto:</t>
  </si>
  <si>
    <t xml:space="preserve">    Monto (RD$)</t>
  </si>
  <si>
    <t>Préstamos Otorgados (Und.)</t>
  </si>
  <si>
    <t>Monto Formalizado</t>
  </si>
  <si>
    <t>Superficie Financiada (Tas.)</t>
  </si>
  <si>
    <t>Monto Desembolsado</t>
  </si>
  <si>
    <t>Monto Cobrado</t>
  </si>
  <si>
    <t>Resumen Actividad Crediticia</t>
  </si>
  <si>
    <t>Indicadores de la Actividad Crediticia por Regionales y Sucursales</t>
  </si>
  <si>
    <t>(Valores en RD$)</t>
  </si>
  <si>
    <t>Regionales
y
Sucursales</t>
  </si>
  <si>
    <t>Ejecución</t>
  </si>
  <si>
    <t>% Ejecución</t>
  </si>
  <si>
    <t>Préstamo</t>
  </si>
  <si>
    <t>Superficie
Tareas</t>
  </si>
  <si>
    <t>Formalizados</t>
  </si>
  <si>
    <t xml:space="preserve">Cobros </t>
  </si>
  <si>
    <t>Prog. 
Prést.</t>
  </si>
  <si>
    <t>Prog. 
Desem.</t>
  </si>
  <si>
    <t>Prog. 
Cobros</t>
  </si>
  <si>
    <t>Prog. 
Tareas</t>
  </si>
  <si>
    <t xml:space="preserve">San Juan de la Maguana </t>
  </si>
  <si>
    <t xml:space="preserve">Mao Valverde </t>
  </si>
  <si>
    <t xml:space="preserve">Total General </t>
  </si>
  <si>
    <t>Comparativo de los Préstamos Formalizados Por Regionales y Sucursales</t>
  </si>
  <si>
    <t>Cantidad Préstamos</t>
  </si>
  <si>
    <t>Variación</t>
  </si>
  <si>
    <t>Valores (RD$)</t>
  </si>
  <si>
    <t>Tareas</t>
  </si>
  <si>
    <t>CUADRO 01</t>
  </si>
  <si>
    <t>Absol.</t>
  </si>
  <si>
    <t>Porcnt.</t>
  </si>
  <si>
    <t>Comparativo de los Desembolsos y Recuperación por Regionales y Sucursales</t>
  </si>
  <si>
    <t>Febrero</t>
  </si>
  <si>
    <t>Sub-Sectores</t>
  </si>
  <si>
    <t>Programado</t>
  </si>
  <si>
    <t>I.- Agrícola</t>
  </si>
  <si>
    <t>Arroz (Producción)</t>
  </si>
  <si>
    <t>Aguacate (Producción)</t>
  </si>
  <si>
    <t>Café (Producción)</t>
  </si>
  <si>
    <t>Cacao (Producción)</t>
  </si>
  <si>
    <t>Habichuela (Producción)</t>
  </si>
  <si>
    <t>Tabaco (Producción)</t>
  </si>
  <si>
    <t>Otros</t>
  </si>
  <si>
    <t>Total Agrícola</t>
  </si>
  <si>
    <t>II.- Pecuario</t>
  </si>
  <si>
    <t>Ganado de Carne</t>
  </si>
  <si>
    <t>Ganado de Leche</t>
  </si>
  <si>
    <t>Ganado de Doble Propósito</t>
  </si>
  <si>
    <t>2.2 Avícola</t>
  </si>
  <si>
    <t>Total Avícola</t>
  </si>
  <si>
    <t>Total Pecuario</t>
  </si>
  <si>
    <t>III.- Otras Finalidades</t>
  </si>
  <si>
    <t>Préstamos de Consumo</t>
  </si>
  <si>
    <t xml:space="preserve">Montos Desembolsado y Cobrado según Sub-Sectores por Regionales y Sucursales </t>
  </si>
  <si>
    <t>Acuicola</t>
  </si>
  <si>
    <t>Desembolsado</t>
  </si>
  <si>
    <t>Cobrado</t>
  </si>
  <si>
    <t>Cantidad y Monto de los Préstamos Formalizados por Sub-Sectores, Regionales y Sucursales</t>
  </si>
  <si>
    <t>Ganado de Carne (Comerc.)</t>
  </si>
  <si>
    <t>Ganado de Leche (Comerc.)</t>
  </si>
  <si>
    <t>Porcino</t>
  </si>
  <si>
    <t xml:space="preserve">Otros </t>
  </si>
  <si>
    <t>Pollos</t>
  </si>
  <si>
    <t>2.4 Apícola</t>
  </si>
  <si>
    <t>Préstamos Formalizados Según Cultivos Principales</t>
  </si>
  <si>
    <t>2.3 Acuícola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</si>
  <si>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</si>
  <si>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</si>
  <si>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</si>
  <si>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</si>
  <si>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</si>
  <si>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</si>
  <si>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</si>
  <si>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</si>
  <si>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</si>
  <si>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</si>
  <si>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</si>
  <si>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</si>
  <si>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Beneficiarios</t>
  </si>
  <si>
    <t>Desembolsos (RD$)</t>
  </si>
  <si>
    <t>Cobros
(RD$)</t>
  </si>
  <si>
    <t>Resumen Actividad Crediticia Global</t>
  </si>
  <si>
    <t>Tabaco (Comerc.)</t>
  </si>
  <si>
    <t>Cacao (Comerc.)</t>
  </si>
  <si>
    <t>Arroz (Comerc.)</t>
  </si>
  <si>
    <t>Gallina Ponedora</t>
  </si>
  <si>
    <t>Café (Comerc.)</t>
  </si>
  <si>
    <t>Habichuela (Comerc.)</t>
  </si>
  <si>
    <t>Microempresas y Otros</t>
  </si>
  <si>
    <t>Actividad Crediticia Tasa 0% por Regionales y Sucursales</t>
  </si>
  <si>
    <t xml:space="preserve">Ejecución del Programa de Préstamos en Monto y Tareas </t>
  </si>
  <si>
    <t xml:space="preserve">Por Sub-Sectores </t>
  </si>
  <si>
    <r>
      <t xml:space="preserve">Valor
</t>
    </r>
    <r>
      <rPr>
        <sz val="20"/>
        <rFont val="Book Antiqua"/>
        <family val="1"/>
      </rPr>
      <t>(RD$)</t>
    </r>
  </si>
  <si>
    <r>
      <t xml:space="preserve">Superf.
</t>
    </r>
    <r>
      <rPr>
        <sz val="20"/>
        <rFont val="Book Antiqua"/>
        <family val="1"/>
      </rPr>
      <t>(Tareas)</t>
    </r>
  </si>
  <si>
    <t>Tomate (Producción)</t>
  </si>
  <si>
    <t>Ají (Producción)</t>
  </si>
  <si>
    <t>Guineo (Producción)</t>
  </si>
  <si>
    <t>Piña (Producción)</t>
  </si>
  <si>
    <t>Yuca (Producción)</t>
  </si>
  <si>
    <t>Ajo (Producción)</t>
  </si>
  <si>
    <t>Ajo (Comerc.)</t>
  </si>
  <si>
    <t>Ñame (Producción)</t>
  </si>
  <si>
    <t>Yautía (Producción)</t>
  </si>
  <si>
    <t>Batata (Producción)</t>
  </si>
  <si>
    <t>Guandul (Producción)</t>
  </si>
  <si>
    <t>Maíz (Producción)</t>
  </si>
  <si>
    <t>2.1 Ganado Vacuno, Porcino y Otros</t>
  </si>
  <si>
    <t>Sub-Total Vacuno, Porcino y Otros</t>
  </si>
  <si>
    <t>Gallina Reproductora</t>
  </si>
  <si>
    <t>Avícola (Comerc.)</t>
  </si>
  <si>
    <t>Directos</t>
  </si>
  <si>
    <t>Benef.
Direct.</t>
  </si>
  <si>
    <t>Superficie
Cubierta
(Tas.)</t>
  </si>
  <si>
    <t>III.- Microempresas y Otros</t>
  </si>
  <si>
    <t>Beneficiarios Directos</t>
  </si>
  <si>
    <r>
      <t xml:space="preserve">Benef.
</t>
    </r>
    <r>
      <rPr>
        <sz val="20"/>
        <rFont val="Book Antiqua"/>
        <family val="1"/>
      </rPr>
      <t>Directos</t>
    </r>
  </si>
  <si>
    <t>Papa (Producción)</t>
  </si>
  <si>
    <t>San Fco. Macorís</t>
  </si>
  <si>
    <t>Valverde Mao</t>
  </si>
  <si>
    <t>Programa</t>
  </si>
  <si>
    <t>Nota: 1 - Incluye Producción y Comercialización.</t>
  </si>
  <si>
    <t>Arroz (Pignoración)</t>
  </si>
  <si>
    <t>Tabaco (Pignoración)</t>
  </si>
  <si>
    <t>Sistema de Riego</t>
  </si>
  <si>
    <t>Paneles Solares</t>
  </si>
  <si>
    <t>Monto
Financiado
(RD$)</t>
  </si>
  <si>
    <t>Monto Financiado</t>
  </si>
  <si>
    <t>Superficie Cubierta (Tas.)</t>
  </si>
  <si>
    <t>Actividad Crediticia Segregada por Mes</t>
  </si>
  <si>
    <t>Enero - Marzo 2026</t>
  </si>
  <si>
    <t>Enero-Marzo 2026</t>
  </si>
  <si>
    <t>Enero - Marzo 2025-2026</t>
  </si>
  <si>
    <t>Invernadero (Infraestructura)</t>
  </si>
  <si>
    <t xml:space="preserve">Desembolsos y Cobros Por Sub-Sectores </t>
  </si>
  <si>
    <t>Monto
Aprobado
(RD$)</t>
  </si>
  <si>
    <t>Productores
Benef.
(Cant.)</t>
  </si>
  <si>
    <t>Año 2026</t>
  </si>
  <si>
    <t>Nota: 1- Incluye producción y comercialización.</t>
  </si>
  <si>
    <r>
      <rPr>
        <b/>
        <u/>
        <sz val="22"/>
        <rFont val="Book Antiqua"/>
        <family val="1"/>
      </rPr>
      <t>Desembolsos</t>
    </r>
    <r>
      <rPr>
        <b/>
        <sz val="22"/>
        <rFont val="Book Antiqua"/>
        <family val="1"/>
      </rPr>
      <t xml:space="preserve">
(RD$)</t>
    </r>
  </si>
  <si>
    <r>
      <rPr>
        <b/>
        <u/>
        <sz val="22"/>
        <rFont val="Book Antiqua"/>
        <family val="1"/>
      </rPr>
      <t>Cobros</t>
    </r>
    <r>
      <rPr>
        <b/>
        <sz val="22"/>
        <rFont val="Book Antiqua"/>
        <family val="1"/>
      </rPr>
      <t xml:space="preserve">
(RD$)</t>
    </r>
  </si>
  <si>
    <t>Invernadero</t>
  </si>
  <si>
    <t>Arroz (Fomento)</t>
  </si>
  <si>
    <t>Coco (Fomento)</t>
  </si>
  <si>
    <t>Aguacate (Fomento)</t>
  </si>
  <si>
    <t>Aguacate (Mantenimiento)</t>
  </si>
  <si>
    <t>Mandarina (Mantenimiento)</t>
  </si>
  <si>
    <t>Naranja (Fomento)</t>
  </si>
  <si>
    <t>Naranja (Mantenimiento)</t>
  </si>
  <si>
    <t>Cacao (Fomento)</t>
  </si>
  <si>
    <t>Cacao (Mantenimiento)</t>
  </si>
  <si>
    <t>Ceba De Novillo</t>
  </si>
  <si>
    <t>Tomate de Mesa (Fomento)</t>
  </si>
  <si>
    <t>Adquisición de Ganado de Alto Nivel Genético</t>
  </si>
  <si>
    <t>Plátano (Fomento)</t>
  </si>
  <si>
    <t>Cacao (Rehabilitación)</t>
  </si>
  <si>
    <t>Limón Agrio (Fomento)</t>
  </si>
  <si>
    <t>Limón Agrio (Mantenimiento)</t>
  </si>
  <si>
    <t>Equipos Tracción Mecanica (Agric.)</t>
  </si>
  <si>
    <t>Equipo de Fumigación</t>
  </si>
  <si>
    <t>Vacuno de Carne</t>
  </si>
  <si>
    <t>Vacuno Doble Propósito</t>
  </si>
  <si>
    <t>Vacuno (Comercialización)</t>
  </si>
  <si>
    <r>
      <t xml:space="preserve">Plátano </t>
    </r>
    <r>
      <rPr>
        <vertAlign val="superscript"/>
        <sz val="18"/>
        <rFont val="Book Antiqua"/>
        <family val="1"/>
      </rPr>
      <t>1</t>
    </r>
  </si>
  <si>
    <r>
      <t xml:space="preserve">Cebolla </t>
    </r>
    <r>
      <rPr>
        <vertAlign val="superscript"/>
        <sz val="18"/>
        <rFont val="Book Antiqua"/>
        <family val="1"/>
      </rPr>
      <t>1</t>
    </r>
  </si>
  <si>
    <r>
      <t xml:space="preserve">Coco </t>
    </r>
    <r>
      <rPr>
        <vertAlign val="superscript"/>
        <sz val="18"/>
        <rFont val="Book Antiqua"/>
        <family val="1"/>
      </rPr>
      <t>1</t>
    </r>
  </si>
  <si>
    <r>
      <t xml:space="preserve">Plátano </t>
    </r>
    <r>
      <rPr>
        <vertAlign val="superscript"/>
        <sz val="22"/>
        <rFont val="Book Antiqua"/>
        <family val="1"/>
      </rPr>
      <t>1</t>
    </r>
  </si>
  <si>
    <r>
      <t xml:space="preserve">Cebolla </t>
    </r>
    <r>
      <rPr>
        <vertAlign val="superscript"/>
        <sz val="22"/>
        <rFont val="Book Antiqua"/>
        <family val="1"/>
      </rPr>
      <t>1</t>
    </r>
  </si>
  <si>
    <r>
      <t xml:space="preserve">Coco </t>
    </r>
    <r>
      <rPr>
        <vertAlign val="superscript"/>
        <sz val="22"/>
        <rFont val="Book Antiqua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</si>
</sst>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85" x14ac:knownFonts="1">
    <font>
      <sz val="10"/>
      <name val="Arial"/>
    </font>
    <font>
      <sz val="10"/>
      <name val="Arial"/>
      <family val="2"/>
    </font>
    <font>
      <b/>
      <sz val="18"/>
      <color indexed="8"/>
      <name val="Book Antiqua"/>
      <family val="1"/>
    </font>
    <font>
      <b/>
      <sz val="18"/>
      <name val="Book Antiqua"/>
      <family val="1"/>
    </font>
    <font>
      <sz val="18"/>
      <name val="Arial"/>
      <family val="2"/>
    </font>
    <font>
      <b/>
      <u/>
      <sz val="18"/>
      <name val="Book Antiqua"/>
      <family val="1"/>
    </font>
    <font>
      <sz val="10"/>
      <name val="Arial"/>
      <family val="2"/>
    </font>
    <font>
      <sz val="18"/>
      <name val="Book Antiqua"/>
      <family val="1"/>
    </font>
    <font>
      <b/>
      <u val="double"/>
      <sz val="18"/>
      <name val="Book Antiqua"/>
      <family val="1"/>
    </font>
    <font>
      <sz val="10"/>
      <name val="Arial"/>
      <family val="2"/>
    </font>
    <font>
      <sz val="10"/>
      <name val="Arial"/>
      <family val="2"/>
    </font>
    <font>
      <b/>
      <sz val="20"/>
      <color indexed="8"/>
      <name val="Book Antiqua"/>
      <family val="1"/>
    </font>
    <font>
      <b/>
      <sz val="20"/>
      <name val="Book Antiqua"/>
      <family val="1"/>
    </font>
    <font>
      <b/>
      <u/>
      <sz val="20"/>
      <name val="Book Antiqua"/>
      <family val="1"/>
    </font>
    <font>
      <sz val="10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3"/>
      <name val="Arial"/>
      <family val="2"/>
    </font>
    <font>
      <sz val="20"/>
      <name val="Book Antiqua"/>
      <family val="1"/>
    </font>
    <font>
      <b/>
      <u/>
      <sz val="13"/>
      <color indexed="8"/>
      <name val="Book Antiqua"/>
      <family val="1"/>
    </font>
    <font>
      <sz val="12"/>
      <name val="Book Antiqua"/>
      <family val="1"/>
    </font>
    <font>
      <sz val="12"/>
      <name val="Arial"/>
      <family val="2"/>
    </font>
    <font>
      <sz val="14"/>
      <name val="Arial"/>
      <family val="2"/>
    </font>
    <font>
      <b/>
      <sz val="16"/>
      <color indexed="8"/>
      <name val="Book Antiqua"/>
      <family val="1"/>
    </font>
    <font>
      <sz val="16"/>
      <color indexed="8"/>
      <name val="Book Antiqua"/>
      <family val="1"/>
    </font>
    <font>
      <sz val="15"/>
      <color indexed="8"/>
      <name val="Book Antiqua"/>
      <family val="1"/>
    </font>
    <font>
      <b/>
      <sz val="18"/>
      <name val="Arial"/>
      <family val="2"/>
    </font>
    <font>
      <sz val="18"/>
      <color indexed="8"/>
      <name val="Book Antiqua"/>
      <family val="1"/>
    </font>
    <font>
      <sz val="24"/>
      <color indexed="17"/>
      <name val="Book Antiqua"/>
      <family val="1"/>
    </font>
    <font>
      <sz val="12"/>
      <color indexed="17"/>
      <name val="Book Antiqua"/>
      <family val="1"/>
    </font>
    <font>
      <sz val="10"/>
      <color indexed="8"/>
      <name val="Book Antiqua"/>
      <family val="1"/>
    </font>
    <font>
      <b/>
      <u/>
      <sz val="14"/>
      <name val="Book Antiqua"/>
      <family val="1"/>
    </font>
    <font>
      <sz val="14"/>
      <color indexed="8"/>
      <name val="Book Antiqua"/>
      <family val="1"/>
    </font>
    <font>
      <b/>
      <u val="double"/>
      <sz val="14"/>
      <name val="Book Antiqua"/>
      <family val="1"/>
    </font>
    <font>
      <sz val="20"/>
      <name val="Arial"/>
      <family val="2"/>
    </font>
    <font>
      <sz val="8"/>
      <name val="Arial"/>
      <family val="2"/>
    </font>
    <font>
      <sz val="13"/>
      <name val="Book Antiqua"/>
      <family val="1"/>
    </font>
    <font>
      <b/>
      <sz val="16"/>
      <name val="Book Antiqua"/>
      <family val="1"/>
    </font>
    <font>
      <sz val="10"/>
      <color indexed="8"/>
      <name val="MS Sans Serif"/>
      <family val="2"/>
    </font>
    <font>
      <sz val="12"/>
      <name val="Helv"/>
    </font>
    <font>
      <b/>
      <sz val="26"/>
      <name val="Book Antiqua"/>
      <family val="1"/>
    </font>
    <font>
      <b/>
      <sz val="24"/>
      <color indexed="8"/>
      <name val="Book Antiqua"/>
      <family val="1"/>
    </font>
    <font>
      <sz val="11"/>
      <name val="Arial"/>
      <family val="2"/>
    </font>
    <font>
      <b/>
      <u val="double"/>
      <sz val="20"/>
      <name val="Book Antiqua"/>
      <family val="1"/>
    </font>
    <font>
      <b/>
      <sz val="20"/>
      <name val="Arial"/>
      <family val="2"/>
    </font>
    <font>
      <sz val="13"/>
      <color indexed="8"/>
      <name val="Book Antiqua"/>
      <family val="1"/>
    </font>
    <font>
      <b/>
      <u/>
      <sz val="13"/>
      <name val="Book Antiqua"/>
      <family val="1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 val="singleAccounting"/>
      <sz val="18"/>
      <color theme="1"/>
      <name val="Book Antiqua"/>
      <family val="1"/>
    </font>
    <font>
      <sz val="14"/>
      <color theme="1"/>
      <name val="Book Antiqua"/>
      <family val="1"/>
    </font>
    <font>
      <b/>
      <sz val="13"/>
      <color theme="1"/>
      <name val="Book Antiqua"/>
      <family val="1"/>
    </font>
    <font>
      <b/>
      <u val="double"/>
      <sz val="14"/>
      <color theme="1"/>
      <name val="Book Antiqua"/>
      <family val="1"/>
    </font>
    <font>
      <b/>
      <sz val="14"/>
      <color rgb="FF0000FF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5"/>
      <color theme="1"/>
      <name val="Book Antiqua"/>
      <family val="1"/>
    </font>
    <font>
      <b/>
      <sz val="14"/>
      <color theme="1"/>
      <name val="Book Antiqua"/>
      <family val="1"/>
    </font>
    <font>
      <sz val="15"/>
      <color rgb="FFFF0000"/>
      <name val="Book Antiqua"/>
      <family val="1"/>
    </font>
    <font>
      <b/>
      <u/>
      <sz val="14"/>
      <color theme="1"/>
      <name val="Book Antiqua"/>
      <family val="1"/>
    </font>
    <font>
      <b/>
      <sz val="16"/>
      <color rgb="FF000000"/>
      <name val="Calibri"/>
      <family val="2"/>
    </font>
    <font>
      <b/>
      <sz val="36"/>
      <color rgb="FF000000"/>
      <name val="Calibri"/>
      <family val="2"/>
    </font>
    <font>
      <sz val="14"/>
      <color rgb="FFFF0000"/>
      <name val="Book Antiqua"/>
      <family val="1"/>
    </font>
    <font>
      <sz val="18"/>
      <color rgb="FFFF0000"/>
      <name val="Book Antiqua"/>
      <family val="1"/>
    </font>
    <font>
      <b/>
      <u/>
      <sz val="13"/>
      <color theme="1"/>
      <name val="Book Antiqua"/>
      <family val="1"/>
    </font>
    <font>
      <sz val="13"/>
      <color theme="1"/>
      <name val="Book Antiqua"/>
      <family val="1"/>
    </font>
    <font>
      <b/>
      <u/>
      <sz val="18"/>
      <color theme="1"/>
      <name val="Book Antiqua"/>
      <family val="1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20"/>
      <color rgb="FF92D050"/>
      <name val="Book Antiqua"/>
      <family val="1"/>
    </font>
    <font>
      <sz val="14"/>
      <color theme="1"/>
      <name val="Calibri"/>
      <family val="2"/>
      <scheme val="minor"/>
    </font>
    <font>
      <b/>
      <sz val="20"/>
      <color theme="1"/>
      <name val="Book Antiqua"/>
      <family val="1"/>
    </font>
    <font>
      <b/>
      <sz val="24"/>
      <color rgb="FF92D050"/>
      <name val="Book Antiqua"/>
      <family val="1"/>
    </font>
    <font>
      <b/>
      <sz val="26"/>
      <color rgb="FF92D050"/>
      <name val="Book Antiqua"/>
      <family val="1"/>
    </font>
    <font>
      <b/>
      <sz val="16"/>
      <color rgb="FF92D050"/>
      <name val="Book Antiqua"/>
      <family val="1"/>
    </font>
    <font>
      <b/>
      <sz val="22"/>
      <name val="Book Antiqua"/>
      <family val="1"/>
    </font>
    <font>
      <b/>
      <sz val="22"/>
      <name val="Arial"/>
      <family val="2"/>
    </font>
    <font>
      <sz val="22"/>
      <name val="Book Antiqua"/>
      <family val="1"/>
    </font>
    <font>
      <sz val="22"/>
      <name val="Arial"/>
      <family val="2"/>
    </font>
    <font>
      <b/>
      <u/>
      <sz val="22"/>
      <name val="Book Antiqua"/>
      <family val="1"/>
    </font>
    <font>
      <b/>
      <u val="double"/>
      <sz val="22"/>
      <name val="Book Antiqua"/>
      <family val="1"/>
    </font>
    <font>
      <b/>
      <sz val="24"/>
      <name val="Book Antiqua"/>
      <family val="1"/>
    </font>
    <font>
      <sz val="16"/>
      <name val="Arial"/>
      <family val="2"/>
    </font>
    <font>
      <vertAlign val="superscript"/>
      <sz val="18"/>
      <name val="Book Antiqua"/>
      <family val="1"/>
    </font>
    <font>
      <vertAlign val="superscript"/>
      <sz val="2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0" borderId="0"/>
    <xf numFmtId="0" fontId="39" fillId="0" borderId="0"/>
    <xf numFmtId="0" fontId="38" fillId="0" borderId="0"/>
  </cellStyleXfs>
  <cellXfs count="266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3" fontId="5" fillId="0" borderId="0" xfId="1" applyNumberFormat="1" applyFont="1" applyBorder="1"/>
    <xf numFmtId="0" fontId="7" fillId="0" borderId="0" xfId="0" applyFont="1"/>
    <xf numFmtId="3" fontId="7" fillId="0" borderId="0" xfId="1" applyNumberFormat="1" applyFont="1" applyBorder="1"/>
    <xf numFmtId="0" fontId="3" fillId="3" borderId="0" xfId="0" applyFont="1" applyFill="1"/>
    <xf numFmtId="3" fontId="8" fillId="3" borderId="0" xfId="1" applyNumberFormat="1" applyFont="1" applyFill="1" applyBorder="1"/>
    <xf numFmtId="0" fontId="1" fillId="0" borderId="0" xfId="9"/>
    <xf numFmtId="0" fontId="15" fillId="3" borderId="0" xfId="9" applyFont="1" applyFill="1" applyAlignment="1">
      <alignment horizontal="center"/>
    </xf>
    <xf numFmtId="164" fontId="0" fillId="0" borderId="0" xfId="1" applyNumberFormat="1" applyFont="1"/>
    <xf numFmtId="0" fontId="18" fillId="0" borderId="0" xfId="9" applyFont="1"/>
    <xf numFmtId="164" fontId="18" fillId="0" borderId="0" xfId="1" applyNumberFormat="1" applyFont="1"/>
    <xf numFmtId="37" fontId="19" fillId="0" borderId="0" xfId="3" applyNumberFormat="1" applyFont="1" applyFill="1" applyBorder="1" applyAlignment="1" applyProtection="1"/>
    <xf numFmtId="164" fontId="14" fillId="0" borderId="0" xfId="1" applyNumberFormat="1" applyFont="1" applyBorder="1"/>
    <xf numFmtId="0" fontId="20" fillId="0" borderId="0" xfId="9" applyFont="1"/>
    <xf numFmtId="164" fontId="20" fillId="0" borderId="0" xfId="1" applyNumberFormat="1" applyFont="1"/>
    <xf numFmtId="164" fontId="14" fillId="0" borderId="0" xfId="1" applyNumberFormat="1" applyFont="1"/>
    <xf numFmtId="0" fontId="21" fillId="0" borderId="0" xfId="9" applyFont="1"/>
    <xf numFmtId="43" fontId="21" fillId="0" borderId="0" xfId="1" applyFont="1"/>
    <xf numFmtId="164" fontId="22" fillId="0" borderId="0" xfId="1" applyNumberFormat="1" applyFont="1"/>
    <xf numFmtId="0" fontId="15" fillId="0" borderId="0" xfId="0" applyFont="1"/>
    <xf numFmtId="17" fontId="15" fillId="0" borderId="0" xfId="0" applyNumberFormat="1" applyFont="1"/>
    <xf numFmtId="0" fontId="48" fillId="0" borderId="0" xfId="0" applyFont="1"/>
    <xf numFmtId="0" fontId="25" fillId="0" borderId="0" xfId="0" applyFont="1"/>
    <xf numFmtId="0" fontId="25" fillId="0" borderId="1" xfId="0" applyFont="1" applyBorder="1"/>
    <xf numFmtId="0" fontId="26" fillId="0" borderId="0" xfId="9" applyFont="1"/>
    <xf numFmtId="0" fontId="3" fillId="3" borderId="0" xfId="9" applyFont="1" applyFill="1" applyAlignment="1">
      <alignment horizontal="center"/>
    </xf>
    <xf numFmtId="0" fontId="4" fillId="0" borderId="0" xfId="9" applyFont="1"/>
    <xf numFmtId="3" fontId="49" fillId="3" borderId="0" xfId="1" applyNumberFormat="1" applyFont="1" applyFill="1" applyBorder="1" applyAlignment="1">
      <alignment horizontal="right"/>
    </xf>
    <xf numFmtId="0" fontId="7" fillId="0" borderId="0" xfId="9" applyFont="1"/>
    <xf numFmtId="3" fontId="27" fillId="0" borderId="0" xfId="1" applyNumberFormat="1" applyFont="1" applyFill="1" applyBorder="1" applyAlignment="1" applyProtection="1"/>
    <xf numFmtId="3" fontId="7" fillId="0" borderId="0" xfId="1" applyNumberFormat="1" applyFont="1" applyBorder="1" applyAlignment="1">
      <alignment horizontal="right"/>
    </xf>
    <xf numFmtId="3" fontId="4" fillId="0" borderId="0" xfId="9" applyNumberFormat="1" applyFont="1"/>
    <xf numFmtId="0" fontId="28" fillId="0" borderId="0" xfId="9" applyFont="1"/>
    <xf numFmtId="0" fontId="29" fillId="0" borderId="0" xfId="9" applyFont="1"/>
    <xf numFmtId="0" fontId="30" fillId="0" borderId="0" xfId="9" applyFont="1" applyAlignment="1">
      <alignment horizontal="right"/>
    </xf>
    <xf numFmtId="0" fontId="15" fillId="3" borderId="0" xfId="9" applyFont="1" applyFill="1" applyAlignment="1">
      <alignment horizontal="centerContinuous"/>
    </xf>
    <xf numFmtId="43" fontId="0" fillId="0" borderId="0" xfId="1" applyFont="1"/>
    <xf numFmtId="3" fontId="50" fillId="0" borderId="0" xfId="9" applyNumberFormat="1" applyFont="1"/>
    <xf numFmtId="3" fontId="32" fillId="0" borderId="0" xfId="9" applyNumberFormat="1" applyFont="1" applyAlignment="1">
      <alignment horizontal="right" vertical="center"/>
    </xf>
    <xf numFmtId="3" fontId="51" fillId="3" borderId="0" xfId="9" applyNumberFormat="1" applyFont="1" applyFill="1" applyAlignment="1">
      <alignment vertical="center"/>
    </xf>
    <xf numFmtId="0" fontId="14" fillId="0" borderId="0" xfId="9" applyFont="1"/>
    <xf numFmtId="0" fontId="22" fillId="0" borderId="0" xfId="9" applyFont="1"/>
    <xf numFmtId="41" fontId="22" fillId="0" borderId="0" xfId="9" applyNumberFormat="1" applyFont="1"/>
    <xf numFmtId="0" fontId="34" fillId="0" borderId="0" xfId="9" applyFont="1"/>
    <xf numFmtId="0" fontId="24" fillId="0" borderId="0" xfId="9" applyFont="1" applyAlignment="1">
      <alignment horizontal="center"/>
    </xf>
    <xf numFmtId="0" fontId="35" fillId="0" borderId="0" xfId="9" applyFont="1"/>
    <xf numFmtId="3" fontId="1" fillId="0" borderId="0" xfId="9" applyNumberFormat="1"/>
    <xf numFmtId="3" fontId="52" fillId="3" borderId="0" xfId="9" applyNumberFormat="1" applyFont="1" applyFill="1"/>
    <xf numFmtId="3" fontId="36" fillId="0" borderId="0" xfId="9" applyNumberFormat="1" applyFont="1"/>
    <xf numFmtId="40" fontId="36" fillId="0" borderId="0" xfId="9" applyNumberFormat="1" applyFont="1"/>
    <xf numFmtId="0" fontId="12" fillId="3" borderId="0" xfId="9" applyFont="1" applyFill="1" applyAlignment="1">
      <alignment horizontal="center"/>
    </xf>
    <xf numFmtId="0" fontId="3" fillId="3" borderId="0" xfId="9" applyFont="1" applyFill="1"/>
    <xf numFmtId="17" fontId="7" fillId="0" borderId="0" xfId="9" applyNumberFormat="1" applyFont="1" applyAlignment="1">
      <alignment horizontal="centerContinuous"/>
    </xf>
    <xf numFmtId="0" fontId="7" fillId="0" borderId="0" xfId="9" applyFont="1" applyAlignment="1">
      <alignment horizontal="centerContinuous"/>
    </xf>
    <xf numFmtId="0" fontId="7" fillId="3" borderId="0" xfId="9" applyFont="1" applyFill="1"/>
    <xf numFmtId="3" fontId="5" fillId="0" borderId="0" xfId="1" applyNumberFormat="1" applyFont="1" applyBorder="1" applyAlignment="1">
      <alignment horizontal="right"/>
    </xf>
    <xf numFmtId="3" fontId="27" fillId="0" borderId="0" xfId="13" applyNumberFormat="1" applyFont="1" applyAlignment="1">
      <alignment horizontal="right"/>
    </xf>
    <xf numFmtId="3" fontId="8" fillId="3" borderId="0" xfId="1" applyNumberFormat="1" applyFont="1" applyFill="1" applyBorder="1" applyAlignment="1">
      <alignment horizontal="right"/>
    </xf>
    <xf numFmtId="164" fontId="7" fillId="0" borderId="0" xfId="1" applyNumberFormat="1" applyFont="1"/>
    <xf numFmtId="0" fontId="53" fillId="0" borderId="0" xfId="10" applyFont="1" applyAlignment="1">
      <alignment horizontal="centerContinuous"/>
    </xf>
    <xf numFmtId="0" fontId="39" fillId="0" borderId="0" xfId="12"/>
    <xf numFmtId="164" fontId="54" fillId="0" borderId="2" xfId="7" applyNumberFormat="1" applyFont="1" applyBorder="1" applyAlignment="1">
      <alignment horizontal="right"/>
    </xf>
    <xf numFmtId="164" fontId="55" fillId="4" borderId="3" xfId="0" applyNumberFormat="1" applyFont="1" applyFill="1" applyBorder="1" applyAlignment="1">
      <alignment horizontal="center"/>
    </xf>
    <xf numFmtId="164" fontId="55" fillId="4" borderId="1" xfId="0" applyNumberFormat="1" applyFont="1" applyFill="1" applyBorder="1" applyAlignment="1">
      <alignment horizontal="center"/>
    </xf>
    <xf numFmtId="164" fontId="54" fillId="0" borderId="4" xfId="7" applyNumberFormat="1" applyFont="1" applyBorder="1" applyAlignment="1">
      <alignment horizontal="right"/>
    </xf>
    <xf numFmtId="164" fontId="55" fillId="4" borderId="5" xfId="0" applyNumberFormat="1" applyFont="1" applyFill="1" applyBorder="1" applyAlignment="1">
      <alignment horizontal="center"/>
    </xf>
    <xf numFmtId="3" fontId="16" fillId="0" borderId="0" xfId="9" applyNumberFormat="1" applyFont="1"/>
    <xf numFmtId="164" fontId="56" fillId="0" borderId="0" xfId="0" applyNumberFormat="1" applyFont="1"/>
    <xf numFmtId="0" fontId="23" fillId="4" borderId="6" xfId="0" applyFont="1" applyFill="1" applyBorder="1" applyAlignment="1">
      <alignment vertical="center"/>
    </xf>
    <xf numFmtId="0" fontId="24" fillId="4" borderId="6" xfId="0" applyFont="1" applyFill="1" applyBorder="1" applyAlignment="1">
      <alignment vertical="center"/>
    </xf>
    <xf numFmtId="0" fontId="57" fillId="0" borderId="0" xfId="0" applyFont="1"/>
    <xf numFmtId="164" fontId="25" fillId="0" borderId="0" xfId="1" applyNumberFormat="1" applyFont="1" applyBorder="1" applyAlignment="1"/>
    <xf numFmtId="164" fontId="25" fillId="0" borderId="1" xfId="1" applyNumberFormat="1" applyFont="1" applyBorder="1" applyAlignment="1"/>
    <xf numFmtId="0" fontId="12" fillId="3" borderId="0" xfId="0" applyFont="1" applyFill="1" applyAlignment="1">
      <alignment horizontal="center"/>
    </xf>
    <xf numFmtId="0" fontId="3" fillId="0" borderId="0" xfId="0" applyFont="1"/>
    <xf numFmtId="37" fontId="29" fillId="0" borderId="0" xfId="9" applyNumberFormat="1" applyFont="1"/>
    <xf numFmtId="37" fontId="15" fillId="3" borderId="0" xfId="9" applyNumberFormat="1" applyFont="1" applyFill="1" applyAlignment="1">
      <alignment horizontal="centerContinuous"/>
    </xf>
    <xf numFmtId="37" fontId="15" fillId="3" borderId="0" xfId="9" applyNumberFormat="1" applyFont="1" applyFill="1" applyAlignment="1">
      <alignment horizontal="center"/>
    </xf>
    <xf numFmtId="37" fontId="22" fillId="0" borderId="0" xfId="9" applyNumberFormat="1" applyFont="1"/>
    <xf numFmtId="37" fontId="21" fillId="0" borderId="0" xfId="9" applyNumberFormat="1" applyFont="1"/>
    <xf numFmtId="0" fontId="58" fillId="0" borderId="0" xfId="0" applyFont="1"/>
    <xf numFmtId="37" fontId="16" fillId="0" borderId="0" xfId="0" applyNumberFormat="1" applyFont="1"/>
    <xf numFmtId="0" fontId="12" fillId="3" borderId="0" xfId="0" applyFont="1" applyFill="1" applyAlignment="1">
      <alignment horizontal="center" vertical="center"/>
    </xf>
    <xf numFmtId="164" fontId="54" fillId="0" borderId="7" xfId="7" applyNumberFormat="1" applyFont="1" applyBorder="1" applyAlignment="1">
      <alignment horizontal="center"/>
    </xf>
    <xf numFmtId="164" fontId="54" fillId="0" borderId="0" xfId="7" applyNumberFormat="1" applyFont="1" applyBorder="1" applyAlignment="1">
      <alignment horizontal="center"/>
    </xf>
    <xf numFmtId="17" fontId="54" fillId="0" borderId="8" xfId="0" applyNumberFormat="1" applyFont="1" applyBorder="1"/>
    <xf numFmtId="0" fontId="54" fillId="0" borderId="4" xfId="0" applyFont="1" applyBorder="1"/>
    <xf numFmtId="17" fontId="54" fillId="0" borderId="4" xfId="0" applyNumberFormat="1" applyFont="1" applyBorder="1"/>
    <xf numFmtId="0" fontId="55" fillId="4" borderId="5" xfId="0" applyFont="1" applyFill="1" applyBorder="1"/>
    <xf numFmtId="3" fontId="59" fillId="0" borderId="0" xfId="9" applyNumberFormat="1" applyFont="1" applyAlignment="1">
      <alignment horizontal="center"/>
    </xf>
    <xf numFmtId="3" fontId="57" fillId="3" borderId="0" xfId="9" applyNumberFormat="1" applyFont="1" applyFill="1"/>
    <xf numFmtId="3" fontId="33" fillId="3" borderId="0" xfId="9" applyNumberFormat="1" applyFont="1" applyFill="1"/>
    <xf numFmtId="0" fontId="15" fillId="4" borderId="9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2" fillId="3" borderId="0" xfId="0" applyFont="1" applyFill="1" applyAlignment="1">
      <alignment horizontal="centerContinuous"/>
    </xf>
    <xf numFmtId="0" fontId="13" fillId="3" borderId="0" xfId="0" applyFont="1" applyFill="1" applyAlignment="1">
      <alignment horizontal="centerContinuous"/>
    </xf>
    <xf numFmtId="0" fontId="60" fillId="0" borderId="0" xfId="0" applyFont="1" applyAlignment="1">
      <alignment horizontal="center" vertical="center" readingOrder="1"/>
    </xf>
    <xf numFmtId="0" fontId="61" fillId="0" borderId="0" xfId="0" applyFont="1"/>
    <xf numFmtId="0" fontId="42" fillId="0" borderId="0" xfId="0" applyFont="1"/>
    <xf numFmtId="164" fontId="14" fillId="0" borderId="0" xfId="1" applyNumberFormat="1" applyFont="1" applyAlignment="1">
      <alignment wrapText="1"/>
    </xf>
    <xf numFmtId="0" fontId="36" fillId="0" borderId="0" xfId="9" applyFont="1"/>
    <xf numFmtId="164" fontId="36" fillId="0" borderId="0" xfId="1" applyNumberFormat="1" applyFont="1"/>
    <xf numFmtId="37" fontId="36" fillId="0" borderId="0" xfId="9" applyNumberFormat="1" applyFont="1"/>
    <xf numFmtId="164" fontId="36" fillId="0" borderId="0" xfId="1" applyNumberFormat="1" applyFont="1" applyAlignment="1"/>
    <xf numFmtId="0" fontId="14" fillId="0" borderId="0" xfId="12" applyFont="1"/>
    <xf numFmtId="0" fontId="20" fillId="0" borderId="0" xfId="12" applyFont="1"/>
    <xf numFmtId="0" fontId="5" fillId="0" borderId="0" xfId="0" applyFont="1" applyAlignment="1">
      <alignment horizontal="center"/>
    </xf>
    <xf numFmtId="0" fontId="5" fillId="0" borderId="0" xfId="9" applyFont="1" applyAlignment="1">
      <alignment horizontal="center"/>
    </xf>
    <xf numFmtId="164" fontId="20" fillId="0" borderId="0" xfId="7" applyNumberFormat="1" applyFont="1" applyBorder="1" applyAlignment="1">
      <alignment horizontal="center"/>
    </xf>
    <xf numFmtId="164" fontId="1" fillId="0" borderId="0" xfId="9" applyNumberFormat="1"/>
    <xf numFmtId="0" fontId="26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10" xfId="0" applyFont="1" applyFill="1" applyBorder="1" applyAlignment="1">
      <alignment vertical="center"/>
    </xf>
    <xf numFmtId="37" fontId="7" fillId="0" borderId="0" xfId="0" applyNumberFormat="1" applyFont="1"/>
    <xf numFmtId="4" fontId="7" fillId="0" borderId="0" xfId="8" applyNumberFormat="1" applyFont="1" applyFill="1" applyBorder="1"/>
    <xf numFmtId="164" fontId="4" fillId="0" borderId="0" xfId="8" applyNumberFormat="1" applyFont="1" applyFill="1"/>
    <xf numFmtId="164" fontId="4" fillId="0" borderId="0" xfId="8" applyNumberFormat="1" applyFont="1"/>
    <xf numFmtId="0" fontId="3" fillId="5" borderId="0" xfId="0" applyFont="1" applyFill="1"/>
    <xf numFmtId="37" fontId="5" fillId="5" borderId="0" xfId="0" applyNumberFormat="1" applyFont="1" applyFill="1"/>
    <xf numFmtId="4" fontId="5" fillId="5" borderId="0" xfId="0" applyNumberFormat="1" applyFont="1" applyFill="1"/>
    <xf numFmtId="4" fontId="7" fillId="2" borderId="0" xfId="8" applyNumberFormat="1" applyFont="1" applyFill="1" applyBorder="1"/>
    <xf numFmtId="3" fontId="7" fillId="0" borderId="0" xfId="8" applyNumberFormat="1" applyFont="1" applyFill="1" applyBorder="1"/>
    <xf numFmtId="3" fontId="7" fillId="2" borderId="0" xfId="8" applyNumberFormat="1" applyFont="1" applyFill="1" applyBorder="1"/>
    <xf numFmtId="3" fontId="5" fillId="5" borderId="0" xfId="0" applyNumberFormat="1" applyFont="1" applyFill="1"/>
    <xf numFmtId="37" fontId="3" fillId="0" borderId="0" xfId="0" applyNumberFormat="1" applyFont="1"/>
    <xf numFmtId="0" fontId="12" fillId="3" borderId="0" xfId="0" applyFont="1" applyFill="1"/>
    <xf numFmtId="3" fontId="43" fillId="3" borderId="0" xfId="5" applyNumberFormat="1" applyFont="1" applyFill="1" applyBorder="1"/>
    <xf numFmtId="4" fontId="43" fillId="3" borderId="0" xfId="8" applyNumberFormat="1" applyFont="1" applyFill="1" applyBorder="1"/>
    <xf numFmtId="0" fontId="44" fillId="0" borderId="0" xfId="0" applyFont="1"/>
    <xf numFmtId="0" fontId="20" fillId="0" borderId="0" xfId="0" applyFont="1"/>
    <xf numFmtId="0" fontId="21" fillId="0" borderId="0" xfId="0" applyFont="1"/>
    <xf numFmtId="0" fontId="37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0" fontId="16" fillId="0" borderId="0" xfId="0" applyFont="1"/>
    <xf numFmtId="0" fontId="15" fillId="6" borderId="0" xfId="0" applyFont="1" applyFill="1"/>
    <xf numFmtId="37" fontId="31" fillId="6" borderId="0" xfId="0" applyNumberFormat="1" applyFont="1" applyFill="1"/>
    <xf numFmtId="0" fontId="15" fillId="3" borderId="0" xfId="0" applyFont="1" applyFill="1"/>
    <xf numFmtId="3" fontId="33" fillId="3" borderId="0" xfId="5" applyNumberFormat="1" applyFont="1" applyFill="1" applyBorder="1"/>
    <xf numFmtId="0" fontId="15" fillId="7" borderId="0" xfId="0" applyFont="1" applyFill="1"/>
    <xf numFmtId="37" fontId="31" fillId="7" borderId="0" xfId="0" applyNumberFormat="1" applyFont="1" applyFill="1"/>
    <xf numFmtId="37" fontId="15" fillId="7" borderId="0" xfId="0" applyNumberFormat="1" applyFont="1" applyFill="1"/>
    <xf numFmtId="0" fontId="16" fillId="0" borderId="0" xfId="10" applyFont="1"/>
    <xf numFmtId="164" fontId="16" fillId="0" borderId="0" xfId="8" applyNumberFormat="1" applyFont="1" applyFill="1"/>
    <xf numFmtId="3" fontId="16" fillId="0" borderId="0" xfId="10" applyNumberFormat="1" applyFont="1"/>
    <xf numFmtId="37" fontId="33" fillId="3" borderId="0" xfId="1" applyNumberFormat="1" applyFont="1" applyFill="1" applyBorder="1"/>
    <xf numFmtId="39" fontId="33" fillId="3" borderId="0" xfId="1" applyNumberFormat="1" applyFont="1" applyFill="1" applyBorder="1"/>
    <xf numFmtId="164" fontId="39" fillId="0" borderId="0" xfId="12" applyNumberFormat="1"/>
    <xf numFmtId="3" fontId="62" fillId="0" borderId="0" xfId="9" applyNumberFormat="1" applyFont="1"/>
    <xf numFmtId="37" fontId="63" fillId="0" borderId="0" xfId="0" applyNumberFormat="1" applyFont="1"/>
    <xf numFmtId="166" fontId="4" fillId="0" borderId="0" xfId="0" applyNumberFormat="1" applyFont="1"/>
    <xf numFmtId="166" fontId="26" fillId="0" borderId="0" xfId="0" applyNumberFormat="1" applyFont="1"/>
    <xf numFmtId="166" fontId="44" fillId="0" borderId="0" xfId="0" applyNumberFormat="1" applyFont="1"/>
    <xf numFmtId="0" fontId="14" fillId="0" borderId="0" xfId="9" applyFont="1" applyAlignment="1">
      <alignment horizontal="left"/>
    </xf>
    <xf numFmtId="0" fontId="17" fillId="0" borderId="0" xfId="9" applyFont="1" applyAlignment="1">
      <alignment horizontal="right"/>
    </xf>
    <xf numFmtId="0" fontId="4" fillId="0" borderId="0" xfId="0" applyFont="1" applyAlignment="1">
      <alignment horizontal="right"/>
    </xf>
    <xf numFmtId="3" fontId="64" fillId="0" borderId="0" xfId="0" applyNumberFormat="1" applyFont="1" applyAlignment="1">
      <alignment horizontal="center"/>
    </xf>
    <xf numFmtId="3" fontId="64" fillId="2" borderId="0" xfId="1" applyNumberFormat="1" applyFont="1" applyFill="1" applyBorder="1" applyAlignment="1" applyProtection="1"/>
    <xf numFmtId="37" fontId="64" fillId="2" borderId="0" xfId="0" applyNumberFormat="1" applyFont="1" applyFill="1" applyAlignment="1">
      <alignment horizontal="right"/>
    </xf>
    <xf numFmtId="39" fontId="64" fillId="0" borderId="0" xfId="1" applyNumberFormat="1" applyFont="1" applyBorder="1" applyAlignment="1"/>
    <xf numFmtId="37" fontId="64" fillId="0" borderId="0" xfId="1" applyNumberFormat="1" applyFont="1" applyBorder="1" applyAlignment="1">
      <alignment horizontal="right"/>
    </xf>
    <xf numFmtId="37" fontId="64" fillId="0" borderId="0" xfId="1" applyNumberFormat="1" applyFont="1" applyBorder="1" applyAlignment="1"/>
    <xf numFmtId="3" fontId="65" fillId="0" borderId="0" xfId="0" applyNumberFormat="1" applyFont="1"/>
    <xf numFmtId="37" fontId="65" fillId="0" borderId="0" xfId="1" applyNumberFormat="1" applyFont="1" applyBorder="1" applyAlignment="1"/>
    <xf numFmtId="39" fontId="65" fillId="0" borderId="0" xfId="1" applyNumberFormat="1" applyFont="1" applyBorder="1" applyAlignment="1"/>
    <xf numFmtId="3" fontId="65" fillId="0" borderId="0" xfId="0" applyNumberFormat="1" applyFont="1" applyAlignment="1">
      <alignment horizontal="right"/>
    </xf>
    <xf numFmtId="37" fontId="65" fillId="0" borderId="0" xfId="1" applyNumberFormat="1" applyFont="1" applyBorder="1" applyAlignment="1">
      <alignment horizontal="right"/>
    </xf>
    <xf numFmtId="3" fontId="65" fillId="2" borderId="0" xfId="0" applyNumberFormat="1" applyFont="1" applyFill="1" applyAlignment="1">
      <alignment horizontal="right"/>
    </xf>
    <xf numFmtId="3" fontId="36" fillId="0" borderId="0" xfId="0" applyNumberFormat="1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66" fillId="2" borderId="0" xfId="0" applyNumberFormat="1" applyFont="1" applyFill="1"/>
    <xf numFmtId="0" fontId="7" fillId="2" borderId="0" xfId="0" applyFont="1" applyFill="1" applyAlignment="1">
      <alignment vertical="center"/>
    </xf>
    <xf numFmtId="4" fontId="5" fillId="3" borderId="0" xfId="1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164" fontId="20" fillId="0" borderId="0" xfId="1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65" fontId="4" fillId="0" borderId="0" xfId="1" applyNumberFormat="1" applyFont="1"/>
    <xf numFmtId="164" fontId="21" fillId="0" borderId="0" xfId="1" applyNumberFormat="1" applyFont="1"/>
    <xf numFmtId="3" fontId="19" fillId="2" borderId="0" xfId="2" applyNumberFormat="1" applyFont="1" applyFill="1" applyBorder="1" applyAlignment="1" applyProtection="1"/>
    <xf numFmtId="37" fontId="46" fillId="0" borderId="0" xfId="2" applyNumberFormat="1" applyFont="1" applyBorder="1" applyAlignment="1"/>
    <xf numFmtId="39" fontId="46" fillId="0" borderId="0" xfId="1" applyNumberFormat="1" applyFont="1" applyBorder="1" applyAlignment="1"/>
    <xf numFmtId="39" fontId="46" fillId="0" borderId="0" xfId="2" applyNumberFormat="1" applyFont="1" applyBorder="1" applyAlignment="1"/>
    <xf numFmtId="3" fontId="45" fillId="0" borderId="0" xfId="0" applyNumberFormat="1" applyFont="1" applyAlignment="1">
      <alignment horizontal="right"/>
    </xf>
    <xf numFmtId="37" fontId="36" fillId="0" borderId="0" xfId="2" applyNumberFormat="1" applyFont="1" applyBorder="1" applyAlignment="1"/>
    <xf numFmtId="39" fontId="36" fillId="0" borderId="0" xfId="1" applyNumberFormat="1" applyFont="1" applyBorder="1" applyAlignment="1"/>
    <xf numFmtId="39" fontId="36" fillId="0" borderId="0" xfId="2" applyNumberFormat="1" applyFont="1" applyBorder="1" applyAlignment="1"/>
    <xf numFmtId="37" fontId="19" fillId="0" borderId="0" xfId="2" applyNumberFormat="1" applyFont="1" applyFill="1" applyBorder="1" applyAlignment="1" applyProtection="1"/>
    <xf numFmtId="37" fontId="45" fillId="0" borderId="0" xfId="2" applyNumberFormat="1" applyFont="1" applyAlignment="1">
      <alignment horizontal="right"/>
    </xf>
    <xf numFmtId="37" fontId="52" fillId="3" borderId="0" xfId="9" applyNumberFormat="1" applyFont="1" applyFill="1" applyAlignment="1">
      <alignment vertical="center"/>
    </xf>
    <xf numFmtId="39" fontId="52" fillId="3" borderId="0" xfId="9" applyNumberFormat="1" applyFont="1" applyFill="1" applyAlignment="1">
      <alignment vertical="center"/>
    </xf>
    <xf numFmtId="164" fontId="37" fillId="3" borderId="0" xfId="1" applyNumberFormat="1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4" fontId="5" fillId="7" borderId="0" xfId="1" applyNumberFormat="1" applyFont="1" applyFill="1" applyBorder="1" applyAlignment="1">
      <alignment horizontal="right"/>
    </xf>
    <xf numFmtId="4" fontId="7" fillId="7" borderId="0" xfId="1" applyNumberFormat="1" applyFont="1" applyFill="1" applyBorder="1" applyAlignment="1">
      <alignment horizontal="right"/>
    </xf>
    <xf numFmtId="164" fontId="20" fillId="2" borderId="0" xfId="7" applyNumberFormat="1" applyFont="1" applyFill="1" applyBorder="1" applyAlignment="1">
      <alignment horizontal="center"/>
    </xf>
    <xf numFmtId="0" fontId="70" fillId="0" borderId="0" xfId="0" applyFont="1"/>
    <xf numFmtId="0" fontId="76" fillId="0" borderId="0" xfId="0" applyFont="1"/>
    <xf numFmtId="0" fontId="78" fillId="0" borderId="0" xfId="0" applyFont="1"/>
    <xf numFmtId="0" fontId="75" fillId="3" borderId="0" xfId="0" applyFont="1" applyFill="1" applyAlignment="1">
      <alignment horizontal="center" vertical="center"/>
    </xf>
    <xf numFmtId="0" fontId="75" fillId="3" borderId="0" xfId="0" applyFont="1" applyFill="1" applyAlignment="1">
      <alignment horizontal="center" vertical="center" wrapText="1"/>
    </xf>
    <xf numFmtId="0" fontId="75" fillId="0" borderId="0" xfId="0" applyFont="1"/>
    <xf numFmtId="0" fontId="77" fillId="0" borderId="0" xfId="0" applyFont="1"/>
    <xf numFmtId="37" fontId="77" fillId="0" borderId="0" xfId="0" applyNumberFormat="1" applyFont="1"/>
    <xf numFmtId="164" fontId="78" fillId="0" borderId="0" xfId="8" applyNumberFormat="1" applyFont="1" applyFill="1"/>
    <xf numFmtId="164" fontId="78" fillId="0" borderId="0" xfId="8" applyNumberFormat="1" applyFont="1"/>
    <xf numFmtId="0" fontId="75" fillId="5" borderId="0" xfId="0" applyFont="1" applyFill="1"/>
    <xf numFmtId="37" fontId="79" fillId="5" borderId="0" xfId="0" applyNumberFormat="1" applyFont="1" applyFill="1"/>
    <xf numFmtId="0" fontId="75" fillId="3" borderId="0" xfId="0" applyFont="1" applyFill="1"/>
    <xf numFmtId="3" fontId="80" fillId="3" borderId="0" xfId="5" applyNumberFormat="1" applyFont="1" applyFill="1" applyBorder="1"/>
    <xf numFmtId="0" fontId="82" fillId="0" borderId="0" xfId="0" applyFont="1"/>
    <xf numFmtId="0" fontId="37" fillId="0" borderId="0" xfId="0" applyFont="1" applyAlignment="1">
      <alignment horizontal="center"/>
    </xf>
    <xf numFmtId="49" fontId="7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 readingOrder="1"/>
    </xf>
    <xf numFmtId="0" fontId="67" fillId="0" borderId="0" xfId="0" applyFont="1" applyAlignment="1">
      <alignment horizontal="center" vertical="center" readingOrder="1"/>
    </xf>
    <xf numFmtId="0" fontId="6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7" fontId="69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1" fillId="0" borderId="0" xfId="9" applyFont="1" applyAlignment="1">
      <alignment horizontal="center"/>
    </xf>
    <xf numFmtId="0" fontId="69" fillId="0" borderId="0" xfId="9" applyFont="1" applyAlignment="1">
      <alignment horizontal="center"/>
    </xf>
    <xf numFmtId="0" fontId="15" fillId="3" borderId="0" xfId="9" applyFont="1" applyFill="1" applyAlignment="1">
      <alignment horizontal="center"/>
    </xf>
    <xf numFmtId="0" fontId="15" fillId="3" borderId="11" xfId="9" applyFont="1" applyFill="1" applyBorder="1" applyAlignment="1">
      <alignment horizontal="center"/>
    </xf>
    <xf numFmtId="0" fontId="31" fillId="3" borderId="0" xfId="9" applyFont="1" applyFill="1" applyAlignment="1">
      <alignment horizontal="center"/>
    </xf>
    <xf numFmtId="0" fontId="4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3" fillId="3" borderId="0" xfId="9" applyFont="1" applyFill="1" applyAlignment="1">
      <alignment horizontal="center"/>
    </xf>
    <xf numFmtId="0" fontId="40" fillId="0" borderId="0" xfId="9" applyFont="1" applyAlignment="1">
      <alignment horizontal="center"/>
    </xf>
    <xf numFmtId="0" fontId="73" fillId="0" borderId="0" xfId="9" applyFont="1" applyAlignment="1">
      <alignment horizontal="center"/>
    </xf>
    <xf numFmtId="0" fontId="12" fillId="3" borderId="11" xfId="9" applyFont="1" applyFill="1" applyBorder="1" applyAlignment="1">
      <alignment horizontal="center"/>
    </xf>
    <xf numFmtId="0" fontId="13" fillId="3" borderId="10" xfId="9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12" fillId="0" borderId="0" xfId="9" applyFont="1" applyAlignment="1">
      <alignment horizontal="center"/>
    </xf>
    <xf numFmtId="17" fontId="69" fillId="0" borderId="0" xfId="9" applyNumberFormat="1" applyFont="1" applyAlignment="1">
      <alignment horizontal="center"/>
    </xf>
    <xf numFmtId="0" fontId="14" fillId="0" borderId="0" xfId="9" applyFont="1" applyAlignment="1">
      <alignment horizontal="left"/>
    </xf>
    <xf numFmtId="0" fontId="71" fillId="0" borderId="0" xfId="10" applyFont="1" applyAlignment="1">
      <alignment horizontal="center"/>
    </xf>
    <xf numFmtId="0" fontId="69" fillId="0" borderId="0" xfId="10" applyFont="1" applyAlignment="1">
      <alignment horizontal="center"/>
    </xf>
    <xf numFmtId="17" fontId="12" fillId="0" borderId="0" xfId="9" applyNumberFormat="1" applyFont="1" applyAlignment="1">
      <alignment horizontal="center"/>
    </xf>
    <xf numFmtId="0" fontId="36" fillId="0" borderId="0" xfId="0" applyFont="1" applyAlignment="1">
      <alignment horizontal="left" wrapText="1"/>
    </xf>
  </cellXfs>
  <cellStyles count="14">
    <cellStyle name="Millares" xfId="1" builtinId="3"/>
    <cellStyle name="Millares 2" xfId="2" xr:uid="{DEA17DFC-BCEA-4C2B-B652-202E28EA418C}"/>
    <cellStyle name="Millares 2 2" xfId="3" xr:uid="{48B41916-98F6-490C-ACCE-6940F8648197}"/>
    <cellStyle name="Millares 3" xfId="4" xr:uid="{A9D7071F-BBE5-4308-BBDD-61B412C9CF6F}"/>
    <cellStyle name="Millares 3 2" xfId="5" xr:uid="{B0FE4287-CA8D-463E-99A2-44DF3245FB1A}"/>
    <cellStyle name="Millares 4" xfId="6" xr:uid="{A0B01664-274B-4E69-B50C-092BC4AD33DD}"/>
    <cellStyle name="Millares 5" xfId="7" xr:uid="{06B1DF56-12D0-4D2F-9C51-115C2F01EFD5}"/>
    <cellStyle name="Millares 6" xfId="8" xr:uid="{E73099A3-E9B0-41DC-B8C3-686EAA5F0E24}"/>
    <cellStyle name="Normal" xfId="0" builtinId="0"/>
    <cellStyle name="Normal 2" xfId="9" xr:uid="{73AEDC3D-C50F-41EE-ADB3-FE7426620842}"/>
    <cellStyle name="Normal 3" xfId="10" xr:uid="{5E1914CE-0CCE-4DA0-82E9-F765CD1B3868}"/>
    <cellStyle name="Normal 4" xfId="11" xr:uid="{B9A1944D-141A-4867-8FC3-38B254585066}"/>
    <cellStyle name="Normal 5" xfId="12" xr:uid="{029B231C-D784-48B3-960F-0C9F4EBFDC1E}"/>
    <cellStyle name="Normal_ENERO" xfId="13" xr:uid="{73A31CD0-E3AC-40B1-A78F-98B1BB361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40822</xdr:colOff>
      <xdr:row>43</xdr:row>
      <xdr:rowOff>145144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8EE76B-4A83-EF44-E0AB-14853422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0286" cy="88537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324410</xdr:rowOff>
    </xdr:from>
    <xdr:to>
      <xdr:col>0</xdr:col>
      <xdr:colOff>1152525</xdr:colOff>
      <xdr:row>2</xdr:row>
      <xdr:rowOff>238685</xdr:rowOff>
    </xdr:to>
    <xdr:pic>
      <xdr:nvPicPr>
        <xdr:cNvPr id="9665" name="Imagen 2">
          <a:extLst>
            <a:ext uri="{FF2B5EF4-FFF2-40B4-BE49-F238E27FC236}">
              <a16:creationId xmlns:a16="http://schemas.microsoft.com/office/drawing/2014/main" id="{9152D97C-AA54-7688-AAC4-60E8AF3A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10"/>
          <a:ext cx="1152525" cy="586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381000</xdr:rowOff>
    </xdr:from>
    <xdr:to>
      <xdr:col>0</xdr:col>
      <xdr:colOff>1362075</xdr:colOff>
      <xdr:row>2</xdr:row>
      <xdr:rowOff>295275</xdr:rowOff>
    </xdr:to>
    <xdr:pic>
      <xdr:nvPicPr>
        <xdr:cNvPr id="16823" name="Imagen 2">
          <a:extLst>
            <a:ext uri="{FF2B5EF4-FFF2-40B4-BE49-F238E27FC236}">
              <a16:creationId xmlns:a16="http://schemas.microsoft.com/office/drawing/2014/main" id="{6F7D7BE1-23B2-1288-196F-4B707341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33375"/>
          <a:ext cx="1276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1095375</xdr:colOff>
      <xdr:row>2</xdr:row>
      <xdr:rowOff>47625</xdr:rowOff>
    </xdr:to>
    <xdr:pic>
      <xdr:nvPicPr>
        <xdr:cNvPr id="17843" name="Imagen 2">
          <a:extLst>
            <a:ext uri="{FF2B5EF4-FFF2-40B4-BE49-F238E27FC236}">
              <a16:creationId xmlns:a16="http://schemas.microsoft.com/office/drawing/2014/main" id="{C6EFAF57-029F-32D4-5A81-356FF626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095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1057275</xdr:colOff>
      <xdr:row>2</xdr:row>
      <xdr:rowOff>114300</xdr:rowOff>
    </xdr:to>
    <xdr:pic>
      <xdr:nvPicPr>
        <xdr:cNvPr id="8642" name="Imagen 2">
          <a:extLst>
            <a:ext uri="{FF2B5EF4-FFF2-40B4-BE49-F238E27FC236}">
              <a16:creationId xmlns:a16="http://schemas.microsoft.com/office/drawing/2014/main" id="{AE1E43BF-0586-D7BA-539D-4043CB992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057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190500</xdr:rowOff>
    </xdr:from>
    <xdr:to>
      <xdr:col>0</xdr:col>
      <xdr:colOff>1924050</xdr:colOff>
      <xdr:row>3</xdr:row>
      <xdr:rowOff>76200</xdr:rowOff>
    </xdr:to>
    <xdr:pic>
      <xdr:nvPicPr>
        <xdr:cNvPr id="10688" name="Imagen 2">
          <a:extLst>
            <a:ext uri="{FF2B5EF4-FFF2-40B4-BE49-F238E27FC236}">
              <a16:creationId xmlns:a16="http://schemas.microsoft.com/office/drawing/2014/main" id="{C01972D4-5C10-5E68-56F2-58CB5531B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0"/>
          <a:ext cx="1914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1495425</xdr:colOff>
      <xdr:row>2</xdr:row>
      <xdr:rowOff>161925</xdr:rowOff>
    </xdr:to>
    <xdr:pic>
      <xdr:nvPicPr>
        <xdr:cNvPr id="11722" name="Imagen 2">
          <a:extLst>
            <a:ext uri="{FF2B5EF4-FFF2-40B4-BE49-F238E27FC236}">
              <a16:creationId xmlns:a16="http://schemas.microsoft.com/office/drawing/2014/main" id="{52E20D2B-5091-DB6D-20D8-96B2CA66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95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1628775</xdr:colOff>
      <xdr:row>2</xdr:row>
      <xdr:rowOff>304800</xdr:rowOff>
    </xdr:to>
    <xdr:pic>
      <xdr:nvPicPr>
        <xdr:cNvPr id="12734" name="Imagen 2">
          <a:extLst>
            <a:ext uri="{FF2B5EF4-FFF2-40B4-BE49-F238E27FC236}">
              <a16:creationId xmlns:a16="http://schemas.microsoft.com/office/drawing/2014/main" id="{C6EA3E1E-5917-8721-2251-426C21666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28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0</xdr:col>
      <xdr:colOff>1743075</xdr:colOff>
      <xdr:row>3</xdr:row>
      <xdr:rowOff>142875</xdr:rowOff>
    </xdr:to>
    <xdr:pic>
      <xdr:nvPicPr>
        <xdr:cNvPr id="7684" name="Imagen 2">
          <a:extLst>
            <a:ext uri="{FF2B5EF4-FFF2-40B4-BE49-F238E27FC236}">
              <a16:creationId xmlns:a16="http://schemas.microsoft.com/office/drawing/2014/main" id="{43A9E1F8-77ED-EDBF-3C16-4031E832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1743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4</xdr:row>
      <xdr:rowOff>28575</xdr:rowOff>
    </xdr:to>
    <xdr:pic>
      <xdr:nvPicPr>
        <xdr:cNvPr id="19648" name="Imagen 3">
          <a:extLst>
            <a:ext uri="{FF2B5EF4-FFF2-40B4-BE49-F238E27FC236}">
              <a16:creationId xmlns:a16="http://schemas.microsoft.com/office/drawing/2014/main" id="{A11649E6-584C-8F4E-B676-81AF85FB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1819275</xdr:colOff>
      <xdr:row>2</xdr:row>
      <xdr:rowOff>38100</xdr:rowOff>
    </xdr:to>
    <xdr:pic>
      <xdr:nvPicPr>
        <xdr:cNvPr id="14792" name="Imagen 2">
          <a:extLst>
            <a:ext uri="{FF2B5EF4-FFF2-40B4-BE49-F238E27FC236}">
              <a16:creationId xmlns:a16="http://schemas.microsoft.com/office/drawing/2014/main" id="{86B9ABAD-7A2D-17D4-F53F-00596CDF1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590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95249</xdr:rowOff>
    </xdr:from>
    <xdr:to>
      <xdr:col>0</xdr:col>
      <xdr:colOff>1728107</xdr:colOff>
      <xdr:row>2</xdr:row>
      <xdr:rowOff>183696</xdr:rowOff>
    </xdr:to>
    <xdr:pic>
      <xdr:nvPicPr>
        <xdr:cNvPr id="20670" name="Imagen 3">
          <a:extLst>
            <a:ext uri="{FF2B5EF4-FFF2-40B4-BE49-F238E27FC236}">
              <a16:creationId xmlns:a16="http://schemas.microsoft.com/office/drawing/2014/main" id="{F992CAF1-2394-E214-9CED-B200D17C8A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06" t="3819" r="11018" b="16319"/>
        <a:stretch>
          <a:fillRect/>
        </a:stretch>
      </xdr:blipFill>
      <xdr:spPr bwMode="auto">
        <a:xfrm>
          <a:off x="0" y="95249"/>
          <a:ext cx="1728107" cy="93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5141-4950-4BE4-9399-B27CEB71DFE6}">
  <sheetPr>
    <pageSetUpPr fitToPage="1"/>
  </sheetPr>
  <dimension ref="A25:H42"/>
  <sheetViews>
    <sheetView showGridLines="0" topLeftCell="A16" zoomScaleNormal="100" zoomScaleSheetLayoutView="70" workbookViewId="0">
      <selection activeCell="K13" sqref="K13"/>
    </sheetView>
  </sheetViews>
  <sheetFormatPr baseColWidth="10" defaultRowHeight="12.75" x14ac:dyDescent="0.2"/>
  <cols>
    <col min="7" max="7" width="10.85546875" customWidth="1"/>
    <col min="8" max="8" width="9.140625" customWidth="1"/>
    <col min="9" max="9" width="10.42578125" customWidth="1"/>
  </cols>
  <sheetData>
    <row r="25" spans="1:8" ht="63.75" customHeight="1" x14ac:dyDescent="0.2">
      <c r="A25" s="229"/>
      <c r="B25" s="229"/>
      <c r="C25" s="229"/>
      <c r="D25" s="229"/>
      <c r="E25" s="229"/>
      <c r="F25" s="229"/>
      <c r="G25" s="229"/>
      <c r="H25" s="229"/>
    </row>
    <row r="27" spans="1:8" ht="18" customHeight="1" x14ac:dyDescent="0.2"/>
    <row r="28" spans="1:8" ht="14.25" customHeight="1" x14ac:dyDescent="0.7">
      <c r="A28" s="100"/>
    </row>
    <row r="29" spans="1:8" ht="18.75" customHeight="1" x14ac:dyDescent="0.7">
      <c r="A29" s="100"/>
    </row>
    <row r="39" spans="1:8" s="101" customFormat="1" ht="49.5" customHeight="1" x14ac:dyDescent="0.2"/>
    <row r="40" spans="1:8" ht="21" x14ac:dyDescent="0.2">
      <c r="A40" s="99"/>
    </row>
    <row r="42" spans="1:8" ht="36" customHeight="1" x14ac:dyDescent="0.2">
      <c r="A42" s="227"/>
      <c r="B42" s="228"/>
      <c r="C42" s="228"/>
      <c r="D42" s="228"/>
      <c r="E42" s="228"/>
      <c r="F42" s="228"/>
      <c r="G42" s="228"/>
      <c r="H42" s="228"/>
    </row>
  </sheetData>
  <mergeCells count="2">
    <mergeCell ref="A42:H42"/>
    <mergeCell ref="A25:H25"/>
  </mergeCells>
  <printOptions horizontalCentered="1"/>
  <pageMargins left="0.37" right="0.44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03EE-E923-4FCD-9D3B-F177246D7220}">
  <sheetPr>
    <pageSetUpPr fitToPage="1"/>
  </sheetPr>
  <dimension ref="A1:O45"/>
  <sheetViews>
    <sheetView showGridLines="0" topLeftCell="A17" zoomScale="85" zoomScaleNormal="85" workbookViewId="0">
      <selection activeCell="D43" sqref="D43"/>
    </sheetView>
  </sheetViews>
  <sheetFormatPr baseColWidth="10" defaultRowHeight="15.75" x14ac:dyDescent="0.25"/>
  <cols>
    <col min="1" max="1" width="34" style="16" customWidth="1"/>
    <col min="2" max="2" width="19" style="17" customWidth="1"/>
    <col min="3" max="3" width="24.140625" style="18" customWidth="1"/>
    <col min="4" max="5" width="20" style="18" customWidth="1"/>
    <col min="6" max="7" width="15" style="43" bestFit="1" customWidth="1"/>
    <col min="8" max="8" width="13.5703125" style="43" bestFit="1" customWidth="1"/>
    <col min="9" max="9" width="13.140625" style="18" bestFit="1" customWidth="1"/>
    <col min="10" max="10" width="13.5703125" style="18" bestFit="1" customWidth="1"/>
    <col min="11" max="11" width="13.140625" style="18" customWidth="1"/>
    <col min="12" max="16384" width="11.42578125" style="43"/>
  </cols>
  <sheetData>
    <row r="1" spans="1:11" ht="26.25" x14ac:dyDescent="0.4">
      <c r="A1" s="259" t="s">
        <v>152</v>
      </c>
      <c r="B1" s="259"/>
      <c r="C1" s="259"/>
      <c r="D1" s="259"/>
      <c r="E1" s="259"/>
    </row>
    <row r="2" spans="1:11" ht="26.25" x14ac:dyDescent="0.4">
      <c r="A2" s="260" t="str">
        <f>+'Desem-cobros por Rubros'!A2</f>
        <v>Enero - Marzo 2026</v>
      </c>
      <c r="B2" s="260"/>
      <c r="C2" s="260"/>
      <c r="D2" s="260"/>
      <c r="E2" s="260"/>
    </row>
    <row r="3" spans="1:11" ht="26.25" x14ac:dyDescent="0.4">
      <c r="A3" s="12"/>
      <c r="B3" s="13"/>
      <c r="C3" s="13"/>
      <c r="D3" s="13"/>
      <c r="E3" s="13"/>
    </row>
    <row r="4" spans="1:11" ht="69.75" customHeight="1" x14ac:dyDescent="0.25">
      <c r="A4" s="197" t="s">
        <v>72</v>
      </c>
      <c r="B4" s="196" t="s">
        <v>198</v>
      </c>
      <c r="C4" s="196" t="s">
        <v>197</v>
      </c>
      <c r="D4" s="196" t="s">
        <v>188</v>
      </c>
      <c r="E4" s="196" t="s">
        <v>175</v>
      </c>
      <c r="I4" s="102"/>
      <c r="J4" s="102"/>
      <c r="K4" s="102"/>
    </row>
    <row r="5" spans="1:11" s="103" customFormat="1" ht="18.75" x14ac:dyDescent="0.3">
      <c r="A5" s="92" t="s">
        <v>1</v>
      </c>
      <c r="B5" s="192">
        <f>SUM(B6:B10)</f>
        <v>6</v>
      </c>
      <c r="C5" s="192">
        <f>SUM(C6:C10)</f>
        <v>4110000</v>
      </c>
      <c r="D5" s="192">
        <f>SUM(D6:D10)</f>
        <v>3372012.12</v>
      </c>
      <c r="E5" s="192">
        <f>SUM(E6:E10)</f>
        <v>233</v>
      </c>
      <c r="I5" s="104"/>
      <c r="J5" s="104"/>
      <c r="K5" s="104"/>
    </row>
    <row r="6" spans="1:11" s="103" customFormat="1" ht="20.100000000000001" customHeight="1" x14ac:dyDescent="0.3">
      <c r="A6" s="40" t="s">
        <v>2</v>
      </c>
      <c r="B6" s="193">
        <v>0</v>
      </c>
      <c r="C6" s="193">
        <v>0</v>
      </c>
      <c r="D6" s="193">
        <v>0</v>
      </c>
      <c r="E6" s="193">
        <v>0</v>
      </c>
      <c r="I6" s="104"/>
      <c r="J6" s="104"/>
      <c r="K6" s="104"/>
    </row>
    <row r="7" spans="1:11" s="103" customFormat="1" ht="20.100000000000001" customHeight="1" x14ac:dyDescent="0.3">
      <c r="A7" s="40" t="s">
        <v>48</v>
      </c>
      <c r="B7" s="193">
        <v>0</v>
      </c>
      <c r="C7" s="193">
        <v>0</v>
      </c>
      <c r="D7" s="193">
        <v>0</v>
      </c>
      <c r="E7" s="193">
        <v>0</v>
      </c>
      <c r="I7" s="104"/>
      <c r="J7" s="104"/>
      <c r="K7" s="104"/>
    </row>
    <row r="8" spans="1:11" s="103" customFormat="1" ht="20.100000000000001" customHeight="1" x14ac:dyDescent="0.3">
      <c r="A8" s="40" t="s">
        <v>5</v>
      </c>
      <c r="B8" s="193">
        <v>0</v>
      </c>
      <c r="C8" s="193">
        <v>0</v>
      </c>
      <c r="D8" s="193">
        <v>0</v>
      </c>
      <c r="E8" s="193">
        <v>0</v>
      </c>
      <c r="I8" s="104"/>
      <c r="J8" s="104"/>
      <c r="K8" s="104"/>
    </row>
    <row r="9" spans="1:11" s="103" customFormat="1" ht="20.100000000000001" customHeight="1" x14ac:dyDescent="0.3">
      <c r="A9" s="40" t="s">
        <v>4</v>
      </c>
      <c r="B9" s="193">
        <v>3</v>
      </c>
      <c r="C9" s="193">
        <v>1700000</v>
      </c>
      <c r="D9" s="193">
        <v>1251836.1000000001</v>
      </c>
      <c r="E9" s="193">
        <v>158</v>
      </c>
      <c r="I9" s="104"/>
      <c r="J9" s="104"/>
      <c r="K9" s="104"/>
    </row>
    <row r="10" spans="1:11" s="103" customFormat="1" ht="20.100000000000001" customHeight="1" x14ac:dyDescent="0.3">
      <c r="A10" s="40" t="s">
        <v>3</v>
      </c>
      <c r="B10" s="193">
        <v>3</v>
      </c>
      <c r="C10" s="193">
        <v>2410000</v>
      </c>
      <c r="D10" s="193">
        <v>2120176.02</v>
      </c>
      <c r="E10" s="193">
        <v>75</v>
      </c>
      <c r="I10" s="104"/>
      <c r="J10" s="104"/>
      <c r="K10" s="104"/>
    </row>
    <row r="11" spans="1:11" s="103" customFormat="1" ht="20.100000000000001" customHeight="1" x14ac:dyDescent="0.3">
      <c r="A11" s="92" t="s">
        <v>6</v>
      </c>
      <c r="B11" s="192">
        <f>SUM(B12:B17)</f>
        <v>1</v>
      </c>
      <c r="C11" s="192">
        <f>SUM(C12:C17)</f>
        <v>350000</v>
      </c>
      <c r="D11" s="192">
        <f>SUM(D12:D17)</f>
        <v>181732.07</v>
      </c>
      <c r="E11" s="192">
        <f>SUM(E12:E17)</f>
        <v>25</v>
      </c>
      <c r="I11" s="104"/>
      <c r="J11" s="104"/>
      <c r="K11" s="104"/>
    </row>
    <row r="12" spans="1:11" s="103" customFormat="1" ht="20.100000000000001" customHeight="1" x14ac:dyDescent="0.3">
      <c r="A12" s="40" t="s">
        <v>9</v>
      </c>
      <c r="B12" s="193">
        <v>0</v>
      </c>
      <c r="C12" s="193">
        <v>0</v>
      </c>
      <c r="D12" s="193">
        <v>0</v>
      </c>
      <c r="E12" s="193">
        <v>0</v>
      </c>
      <c r="I12" s="104"/>
      <c r="J12" s="104"/>
      <c r="K12" s="104"/>
    </row>
    <row r="13" spans="1:11" s="103" customFormat="1" ht="20.100000000000001" customHeight="1" x14ac:dyDescent="0.3">
      <c r="A13" s="40" t="s">
        <v>34</v>
      </c>
      <c r="B13" s="193">
        <v>0</v>
      </c>
      <c r="C13" s="193">
        <v>0</v>
      </c>
      <c r="D13" s="193">
        <v>0</v>
      </c>
      <c r="E13" s="193">
        <v>0</v>
      </c>
      <c r="I13" s="104"/>
      <c r="J13" s="104"/>
      <c r="K13" s="104"/>
    </row>
    <row r="14" spans="1:11" s="103" customFormat="1" ht="20.100000000000001" customHeight="1" x14ac:dyDescent="0.3">
      <c r="A14" s="40" t="s">
        <v>11</v>
      </c>
      <c r="B14" s="193">
        <v>1</v>
      </c>
      <c r="C14" s="193">
        <v>350000</v>
      </c>
      <c r="D14" s="193">
        <v>181732.07</v>
      </c>
      <c r="E14" s="193">
        <v>25</v>
      </c>
      <c r="I14" s="104"/>
      <c r="J14" s="104"/>
      <c r="K14" s="104"/>
    </row>
    <row r="15" spans="1:11" s="103" customFormat="1" ht="20.100000000000001" customHeight="1" x14ac:dyDescent="0.3">
      <c r="A15" s="40" t="s">
        <v>10</v>
      </c>
      <c r="B15" s="193">
        <v>0</v>
      </c>
      <c r="C15" s="193">
        <v>0</v>
      </c>
      <c r="D15" s="193">
        <v>0</v>
      </c>
      <c r="E15" s="193">
        <v>0</v>
      </c>
      <c r="I15" s="104"/>
      <c r="J15" s="104"/>
      <c r="K15" s="104"/>
    </row>
    <row r="16" spans="1:11" s="103" customFormat="1" ht="20.100000000000001" customHeight="1" x14ac:dyDescent="0.3">
      <c r="A16" s="40" t="s">
        <v>83</v>
      </c>
      <c r="B16" s="193">
        <v>0</v>
      </c>
      <c r="C16" s="193">
        <v>0</v>
      </c>
      <c r="D16" s="193">
        <v>0</v>
      </c>
      <c r="E16" s="193">
        <v>0</v>
      </c>
      <c r="F16" s="104"/>
      <c r="G16" s="104"/>
      <c r="I16" s="104"/>
      <c r="J16" s="104"/>
      <c r="K16" s="104"/>
    </row>
    <row r="17" spans="1:15" s="103" customFormat="1" ht="20.100000000000001" customHeight="1" x14ac:dyDescent="0.3">
      <c r="A17" s="40" t="s">
        <v>12</v>
      </c>
      <c r="B17" s="193">
        <v>0</v>
      </c>
      <c r="C17" s="193">
        <v>0</v>
      </c>
      <c r="D17" s="193">
        <v>0</v>
      </c>
      <c r="E17" s="193">
        <v>0</v>
      </c>
      <c r="G17" s="104"/>
      <c r="I17" s="104"/>
      <c r="J17" s="104"/>
      <c r="K17" s="104"/>
    </row>
    <row r="18" spans="1:15" s="103" customFormat="1" ht="20.100000000000001" customHeight="1" x14ac:dyDescent="0.3">
      <c r="A18" s="92" t="s">
        <v>13</v>
      </c>
      <c r="B18" s="192">
        <f>SUM(B19:B24)</f>
        <v>11</v>
      </c>
      <c r="C18" s="192">
        <f>SUM(C19:C24)</f>
        <v>5092341.71</v>
      </c>
      <c r="D18" s="192">
        <f>SUM(D19:D24)</f>
        <v>4488094</v>
      </c>
      <c r="E18" s="192">
        <f>SUM(E19:E24)</f>
        <v>0</v>
      </c>
      <c r="H18" s="105"/>
      <c r="I18" s="104"/>
      <c r="J18" s="104"/>
      <c r="K18" s="104"/>
      <c r="L18" s="105"/>
      <c r="M18" s="105"/>
      <c r="N18" s="105"/>
      <c r="O18" s="105"/>
    </row>
    <row r="19" spans="1:15" s="103" customFormat="1" ht="20.100000000000001" customHeight="1" x14ac:dyDescent="0.3">
      <c r="A19" s="40" t="s">
        <v>19</v>
      </c>
      <c r="B19" s="193">
        <v>0</v>
      </c>
      <c r="C19" s="193">
        <v>0</v>
      </c>
      <c r="D19" s="193">
        <v>0</v>
      </c>
      <c r="E19" s="193">
        <v>0</v>
      </c>
      <c r="I19" s="104"/>
      <c r="J19" s="104"/>
      <c r="K19" s="104"/>
    </row>
    <row r="20" spans="1:15" s="103" customFormat="1" ht="20.100000000000001" customHeight="1" x14ac:dyDescent="0.3">
      <c r="A20" s="40" t="s">
        <v>17</v>
      </c>
      <c r="B20" s="193">
        <v>0</v>
      </c>
      <c r="C20" s="193">
        <v>0</v>
      </c>
      <c r="D20" s="193">
        <v>0</v>
      </c>
      <c r="E20" s="193">
        <v>0</v>
      </c>
      <c r="I20" s="104"/>
      <c r="J20" s="104"/>
      <c r="K20" s="104"/>
    </row>
    <row r="21" spans="1:15" s="103" customFormat="1" ht="20.100000000000001" customHeight="1" x14ac:dyDescent="0.3">
      <c r="A21" s="40" t="s">
        <v>18</v>
      </c>
      <c r="B21" s="193">
        <v>0</v>
      </c>
      <c r="C21" s="193">
        <v>0</v>
      </c>
      <c r="D21" s="193">
        <v>0</v>
      </c>
      <c r="E21" s="193">
        <v>0</v>
      </c>
      <c r="I21" s="104"/>
      <c r="J21" s="104"/>
      <c r="K21" s="104"/>
    </row>
    <row r="22" spans="1:15" s="103" customFormat="1" ht="20.100000000000001" customHeight="1" x14ac:dyDescent="0.3">
      <c r="A22" s="40" t="s">
        <v>60</v>
      </c>
      <c r="B22" s="193">
        <v>11</v>
      </c>
      <c r="C22" s="193">
        <v>5092341.71</v>
      </c>
      <c r="D22" s="193">
        <v>4488094</v>
      </c>
      <c r="E22" s="193">
        <v>0</v>
      </c>
      <c r="I22" s="104"/>
      <c r="J22" s="104"/>
      <c r="K22" s="104"/>
    </row>
    <row r="23" spans="1:15" s="103" customFormat="1" ht="20.100000000000001" customHeight="1" x14ac:dyDescent="0.3">
      <c r="A23" s="40" t="s">
        <v>16</v>
      </c>
      <c r="B23" s="193">
        <v>0</v>
      </c>
      <c r="C23" s="193">
        <v>0</v>
      </c>
      <c r="D23" s="193">
        <v>0</v>
      </c>
      <c r="E23" s="193">
        <v>0</v>
      </c>
      <c r="I23" s="104"/>
      <c r="J23" s="104"/>
      <c r="K23" s="104"/>
    </row>
    <row r="24" spans="1:15" s="103" customFormat="1" ht="20.100000000000001" customHeight="1" x14ac:dyDescent="0.3">
      <c r="A24" s="40" t="s">
        <v>14</v>
      </c>
      <c r="B24" s="193">
        <v>0</v>
      </c>
      <c r="C24" s="193">
        <v>0</v>
      </c>
      <c r="D24" s="193">
        <v>0</v>
      </c>
      <c r="E24" s="193">
        <v>0</v>
      </c>
      <c r="I24" s="104"/>
      <c r="J24" s="104"/>
      <c r="K24" s="104"/>
    </row>
    <row r="25" spans="1:15" s="103" customFormat="1" ht="20.100000000000001" customHeight="1" x14ac:dyDescent="0.3">
      <c r="A25" s="92" t="s">
        <v>21</v>
      </c>
      <c r="B25" s="192">
        <f>SUM(B26:B30)</f>
        <v>4</v>
      </c>
      <c r="C25" s="192">
        <f>SUM(C26:C30)</f>
        <v>2830000</v>
      </c>
      <c r="D25" s="192">
        <f>SUM(D26:D30)</f>
        <v>2232500</v>
      </c>
      <c r="E25" s="192">
        <f>SUM(E26:E30)</f>
        <v>240</v>
      </c>
      <c r="I25" s="104"/>
      <c r="J25" s="104"/>
      <c r="K25" s="104"/>
    </row>
    <row r="26" spans="1:15" s="103" customFormat="1" ht="20.100000000000001" customHeight="1" x14ac:dyDescent="0.3">
      <c r="A26" s="40" t="s">
        <v>27</v>
      </c>
      <c r="B26" s="193">
        <v>1</v>
      </c>
      <c r="C26" s="193">
        <v>550000</v>
      </c>
      <c r="D26" s="193">
        <v>550000</v>
      </c>
      <c r="E26" s="193">
        <v>0</v>
      </c>
      <c r="I26" s="104"/>
      <c r="J26" s="104"/>
      <c r="K26" s="104"/>
    </row>
    <row r="27" spans="1:15" s="103" customFormat="1" ht="20.100000000000001" customHeight="1" x14ac:dyDescent="0.3">
      <c r="A27" s="40" t="s">
        <v>26</v>
      </c>
      <c r="B27" s="193">
        <v>0</v>
      </c>
      <c r="C27" s="193">
        <v>0</v>
      </c>
      <c r="D27" s="193">
        <v>0</v>
      </c>
      <c r="E27" s="193">
        <v>0</v>
      </c>
      <c r="I27" s="104"/>
      <c r="J27" s="104"/>
      <c r="K27" s="104"/>
    </row>
    <row r="28" spans="1:15" s="103" customFormat="1" ht="20.100000000000001" customHeight="1" x14ac:dyDescent="0.3">
      <c r="A28" s="40" t="s">
        <v>31</v>
      </c>
      <c r="B28" s="193">
        <v>0</v>
      </c>
      <c r="C28" s="193">
        <v>0</v>
      </c>
      <c r="D28" s="193">
        <v>0</v>
      </c>
      <c r="E28" s="193">
        <v>0</v>
      </c>
      <c r="I28" s="104"/>
      <c r="J28" s="104"/>
      <c r="K28" s="104"/>
    </row>
    <row r="29" spans="1:15" s="103" customFormat="1" ht="20.100000000000001" customHeight="1" x14ac:dyDescent="0.3">
      <c r="A29" s="40" t="s">
        <v>24</v>
      </c>
      <c r="B29" s="193">
        <v>0</v>
      </c>
      <c r="C29" s="193">
        <v>0</v>
      </c>
      <c r="D29" s="193">
        <v>0</v>
      </c>
      <c r="E29" s="193">
        <v>0</v>
      </c>
      <c r="I29" s="104"/>
      <c r="J29" s="104"/>
      <c r="K29" s="104"/>
    </row>
    <row r="30" spans="1:15" s="103" customFormat="1" ht="20.100000000000001" customHeight="1" x14ac:dyDescent="0.3">
      <c r="A30" s="40" t="s">
        <v>22</v>
      </c>
      <c r="B30" s="193">
        <v>3</v>
      </c>
      <c r="C30" s="193">
        <v>2280000</v>
      </c>
      <c r="D30" s="193">
        <v>1682500</v>
      </c>
      <c r="E30" s="193">
        <v>240</v>
      </c>
      <c r="I30" s="104"/>
      <c r="J30" s="104"/>
      <c r="K30" s="104"/>
    </row>
    <row r="31" spans="1:15" s="103" customFormat="1" ht="20.100000000000001" customHeight="1" x14ac:dyDescent="0.3">
      <c r="A31" s="92" t="s">
        <v>28</v>
      </c>
      <c r="B31" s="192">
        <f>SUM(B32:B36)</f>
        <v>4</v>
      </c>
      <c r="C31" s="192">
        <f>SUM(C32:C36)</f>
        <v>6600000</v>
      </c>
      <c r="D31" s="192">
        <f>SUM(D32:D36)</f>
        <v>5874553.9299999997</v>
      </c>
      <c r="E31" s="192">
        <f>SUM(E32:E36)</f>
        <v>30</v>
      </c>
      <c r="F31" s="14"/>
      <c r="G31" s="14"/>
      <c r="I31" s="104"/>
      <c r="J31" s="104"/>
      <c r="K31" s="104"/>
    </row>
    <row r="32" spans="1:15" s="103" customFormat="1" ht="20.100000000000001" customHeight="1" x14ac:dyDescent="0.3">
      <c r="A32" s="40" t="s">
        <v>29</v>
      </c>
      <c r="B32" s="193">
        <v>3</v>
      </c>
      <c r="C32" s="193">
        <v>6000000</v>
      </c>
      <c r="D32" s="193">
        <v>5550000</v>
      </c>
      <c r="E32" s="193">
        <v>0</v>
      </c>
      <c r="I32" s="104"/>
      <c r="J32" s="104"/>
      <c r="K32" s="104"/>
    </row>
    <row r="33" spans="1:11" s="103" customFormat="1" ht="20.100000000000001" customHeight="1" x14ac:dyDescent="0.3">
      <c r="A33" s="40" t="s">
        <v>49</v>
      </c>
      <c r="B33" s="193">
        <v>0</v>
      </c>
      <c r="C33" s="193">
        <v>0</v>
      </c>
      <c r="D33" s="193">
        <v>0</v>
      </c>
      <c r="E33" s="193">
        <v>0</v>
      </c>
      <c r="I33" s="104"/>
      <c r="J33" s="104"/>
      <c r="K33" s="104"/>
    </row>
    <row r="34" spans="1:11" s="103" customFormat="1" ht="20.100000000000001" customHeight="1" x14ac:dyDescent="0.3">
      <c r="A34" s="40" t="s">
        <v>32</v>
      </c>
      <c r="B34" s="193">
        <v>0</v>
      </c>
      <c r="C34" s="193">
        <v>0</v>
      </c>
      <c r="D34" s="193">
        <v>0</v>
      </c>
      <c r="E34" s="193">
        <v>0</v>
      </c>
      <c r="I34" s="104"/>
      <c r="J34" s="104"/>
      <c r="K34" s="104"/>
    </row>
    <row r="35" spans="1:11" s="103" customFormat="1" ht="20.100000000000001" customHeight="1" x14ac:dyDescent="0.3">
      <c r="A35" s="40" t="s">
        <v>84</v>
      </c>
      <c r="B35" s="193">
        <v>1</v>
      </c>
      <c r="C35" s="193">
        <v>600000</v>
      </c>
      <c r="D35" s="193">
        <v>324553.93</v>
      </c>
      <c r="E35" s="193">
        <v>30</v>
      </c>
      <c r="I35" s="104"/>
      <c r="K35" s="104"/>
    </row>
    <row r="36" spans="1:11" s="103" customFormat="1" ht="20.100000000000001" customHeight="1" x14ac:dyDescent="0.3">
      <c r="A36" s="40" t="s">
        <v>30</v>
      </c>
      <c r="B36" s="193">
        <v>0</v>
      </c>
      <c r="C36" s="193">
        <v>0</v>
      </c>
      <c r="D36" s="193">
        <v>0</v>
      </c>
      <c r="E36" s="193">
        <v>0</v>
      </c>
      <c r="I36" s="104"/>
      <c r="J36" s="104"/>
      <c r="K36" s="104"/>
    </row>
    <row r="37" spans="1:11" s="103" customFormat="1" ht="20.100000000000001" customHeight="1" x14ac:dyDescent="0.3">
      <c r="A37" s="92" t="s">
        <v>47</v>
      </c>
      <c r="B37" s="192">
        <f>SUM(B38:B42)</f>
        <v>20</v>
      </c>
      <c r="C37" s="192">
        <f>SUM(C38:C42)</f>
        <v>60254251.009999998</v>
      </c>
      <c r="D37" s="192">
        <f>SUM(D38:D42)</f>
        <v>57993251.009999998</v>
      </c>
      <c r="E37" s="192">
        <f>SUM(E38:E42)</f>
        <v>998</v>
      </c>
      <c r="I37" s="104"/>
      <c r="J37" s="104"/>
      <c r="K37" s="104"/>
    </row>
    <row r="38" spans="1:11" s="103" customFormat="1" ht="20.100000000000001" customHeight="1" x14ac:dyDescent="0.3">
      <c r="A38" s="40" t="s">
        <v>8</v>
      </c>
      <c r="B38" s="193">
        <v>5</v>
      </c>
      <c r="C38" s="193">
        <v>51277599.93</v>
      </c>
      <c r="D38" s="193">
        <v>50520099.93</v>
      </c>
      <c r="E38" s="193">
        <v>72</v>
      </c>
      <c r="I38" s="104"/>
      <c r="J38" s="104"/>
      <c r="K38" s="104"/>
    </row>
    <row r="39" spans="1:11" s="103" customFormat="1" ht="20.100000000000001" customHeight="1" x14ac:dyDescent="0.3">
      <c r="A39" s="40" t="s">
        <v>23</v>
      </c>
      <c r="B39" s="193">
        <v>1</v>
      </c>
      <c r="C39" s="193">
        <v>400000</v>
      </c>
      <c r="D39" s="193">
        <v>400000</v>
      </c>
      <c r="E39" s="193">
        <v>0</v>
      </c>
      <c r="I39" s="104"/>
      <c r="J39" s="104"/>
      <c r="K39" s="104"/>
    </row>
    <row r="40" spans="1:11" s="103" customFormat="1" ht="20.100000000000001" customHeight="1" x14ac:dyDescent="0.3">
      <c r="A40" s="40" t="s">
        <v>61</v>
      </c>
      <c r="B40" s="193">
        <v>13</v>
      </c>
      <c r="C40" s="193">
        <v>7576651.0800000001</v>
      </c>
      <c r="D40" s="193">
        <v>6073151.0800000001</v>
      </c>
      <c r="E40" s="193">
        <v>926</v>
      </c>
      <c r="I40" s="104"/>
      <c r="J40" s="104"/>
      <c r="K40" s="104"/>
    </row>
    <row r="41" spans="1:11" s="103" customFormat="1" ht="20.100000000000001" customHeight="1" x14ac:dyDescent="0.3">
      <c r="A41" s="40" t="s">
        <v>25</v>
      </c>
      <c r="B41" s="193">
        <v>0</v>
      </c>
      <c r="C41" s="193">
        <v>0</v>
      </c>
      <c r="D41" s="193">
        <v>0</v>
      </c>
      <c r="E41" s="193">
        <v>0</v>
      </c>
      <c r="I41" s="104"/>
      <c r="J41" s="104"/>
      <c r="K41" s="104"/>
    </row>
    <row r="42" spans="1:11" s="103" customFormat="1" ht="20.100000000000001" customHeight="1" x14ac:dyDescent="0.3">
      <c r="A42" s="40" t="s">
        <v>15</v>
      </c>
      <c r="B42" s="193">
        <v>1</v>
      </c>
      <c r="C42" s="193">
        <v>1000000</v>
      </c>
      <c r="D42" s="193">
        <v>1000000</v>
      </c>
      <c r="E42" s="193">
        <v>0</v>
      </c>
      <c r="I42" s="104"/>
      <c r="J42" s="104"/>
      <c r="K42" s="104"/>
    </row>
    <row r="43" spans="1:11" s="103" customFormat="1" ht="20.100000000000001" customHeight="1" x14ac:dyDescent="0.3">
      <c r="A43" s="93" t="s">
        <v>85</v>
      </c>
      <c r="B43" s="94">
        <f>SUM(B5+B11+B18+B25+B31+B37)</f>
        <v>46</v>
      </c>
      <c r="C43" s="94">
        <f>SUM(C5+C11+C18+C25+C31+C37)</f>
        <v>79236592.719999999</v>
      </c>
      <c r="D43" s="94">
        <f>SUM(D5+D11+D18+D25+D31+D37)</f>
        <v>74142143.129999995</v>
      </c>
      <c r="E43" s="94">
        <f>SUM(E5+E11+E18+E25+E31+E37)</f>
        <v>1526</v>
      </c>
      <c r="I43" s="106"/>
      <c r="J43" s="106"/>
      <c r="K43" s="106"/>
    </row>
    <row r="44" spans="1:11" ht="13.5" x14ac:dyDescent="0.25">
      <c r="A44" s="261"/>
      <c r="B44" s="261"/>
      <c r="C44" s="261"/>
      <c r="D44" s="15"/>
      <c r="E44" s="15"/>
    </row>
    <row r="45" spans="1:11" ht="17.25" x14ac:dyDescent="0.3">
      <c r="A45" s="155"/>
      <c r="B45" s="193">
        <v>46</v>
      </c>
      <c r="C45" s="193">
        <v>79236592.719999999</v>
      </c>
      <c r="D45" s="193">
        <v>74142143.129999995</v>
      </c>
      <c r="E45" s="193">
        <v>1526</v>
      </c>
      <c r="F45" s="193"/>
      <c r="G45" s="193"/>
    </row>
  </sheetData>
  <mergeCells count="3">
    <mergeCell ref="A1:E1"/>
    <mergeCell ref="A2:E2"/>
    <mergeCell ref="A44:C44"/>
  </mergeCells>
  <printOptions horizontalCentered="1"/>
  <pageMargins left="0.62" right="0.47" top="0.75" bottom="0.75" header="0.3" footer="0.3"/>
  <pageSetup scale="74" orientation="portrait" r:id="rId1"/>
  <headerFooter alignWithMargins="0">
    <oddFooter>&amp;LPlaneación Estratégica-Sección de Estadística.</oddFooter>
  </headerFooter>
  <rowBreaks count="1" manualBreakCount="1">
    <brk id="43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7120-686A-4AC8-8EE0-0C07C447CFA9}">
  <dimension ref="A1:G45"/>
  <sheetViews>
    <sheetView showGridLines="0" zoomScale="70" zoomScaleNormal="70" workbookViewId="0">
      <selection activeCell="C23" sqref="C23"/>
    </sheetView>
  </sheetViews>
  <sheetFormatPr baseColWidth="10" defaultRowHeight="20.100000000000001" customHeight="1" x14ac:dyDescent="0.3"/>
  <cols>
    <col min="1" max="1" width="59.42578125" style="144" customWidth="1"/>
    <col min="2" max="2" width="18.42578125" style="144" bestFit="1" customWidth="1"/>
    <col min="3" max="3" width="21.140625" style="144" customWidth="1"/>
    <col min="4" max="4" width="23.28515625" style="144" bestFit="1" customWidth="1"/>
    <col min="5" max="5" width="19" style="144" customWidth="1"/>
    <col min="6" max="16384" width="11.42578125" style="144"/>
  </cols>
  <sheetData>
    <row r="1" spans="1:5" ht="26.25" x14ac:dyDescent="0.4">
      <c r="A1" s="262" t="s">
        <v>127</v>
      </c>
      <c r="B1" s="262"/>
      <c r="C1" s="262"/>
      <c r="D1" s="262"/>
      <c r="E1" s="262"/>
    </row>
    <row r="2" spans="1:5" ht="26.25" x14ac:dyDescent="0.4">
      <c r="A2" s="263" t="s">
        <v>50</v>
      </c>
      <c r="B2" s="263"/>
      <c r="C2" s="263"/>
      <c r="D2" s="263"/>
      <c r="E2" s="263"/>
    </row>
    <row r="3" spans="1:5" ht="26.25" x14ac:dyDescent="0.4">
      <c r="A3" s="264" t="s">
        <v>192</v>
      </c>
      <c r="B3" s="264"/>
      <c r="C3" s="264"/>
      <c r="D3" s="264"/>
      <c r="E3" s="264"/>
    </row>
    <row r="4" spans="1:5" ht="20.100000000000001" customHeight="1" x14ac:dyDescent="0.3">
      <c r="A4" s="62"/>
      <c r="B4" s="62"/>
      <c r="C4" s="62"/>
      <c r="D4" s="62"/>
      <c r="E4" s="62"/>
    </row>
    <row r="5" spans="1:5" s="5" customFormat="1" ht="60.75" x14ac:dyDescent="0.35">
      <c r="A5" s="134" t="s">
        <v>96</v>
      </c>
      <c r="B5" s="135" t="s">
        <v>198</v>
      </c>
      <c r="C5" s="135" t="s">
        <v>197</v>
      </c>
      <c r="D5" s="135" t="s">
        <v>188</v>
      </c>
      <c r="E5" s="135" t="s">
        <v>175</v>
      </c>
    </row>
    <row r="6" spans="1:5" s="136" customFormat="1" ht="27.95" customHeight="1" x14ac:dyDescent="0.3">
      <c r="A6" s="22" t="s">
        <v>98</v>
      </c>
    </row>
    <row r="7" spans="1:5" s="136" customFormat="1" ht="24.95" customHeight="1" x14ac:dyDescent="0.3">
      <c r="A7" s="136" t="s">
        <v>216</v>
      </c>
      <c r="B7" s="84">
        <v>4</v>
      </c>
      <c r="C7" s="84">
        <v>3600000</v>
      </c>
      <c r="D7" s="84">
        <v>2432783.06</v>
      </c>
      <c r="E7" s="84">
        <v>310</v>
      </c>
    </row>
    <row r="8" spans="1:5" s="136" customFormat="1" ht="24.95" customHeight="1" x14ac:dyDescent="0.3">
      <c r="A8" s="136" t="s">
        <v>211</v>
      </c>
      <c r="B8" s="84">
        <v>5</v>
      </c>
      <c r="C8" s="84">
        <v>2400000</v>
      </c>
      <c r="D8" s="84">
        <v>1656282.99</v>
      </c>
      <c r="E8" s="84">
        <v>218</v>
      </c>
    </row>
    <row r="9" spans="1:5" s="145" customFormat="1" ht="24.95" customHeight="1" x14ac:dyDescent="0.3">
      <c r="A9" s="136" t="s">
        <v>217</v>
      </c>
      <c r="B9" s="84">
        <v>1</v>
      </c>
      <c r="C9" s="84">
        <v>500000</v>
      </c>
      <c r="D9" s="84">
        <v>400000</v>
      </c>
      <c r="E9" s="84">
        <v>35</v>
      </c>
    </row>
    <row r="10" spans="1:5" s="145" customFormat="1" ht="24.95" customHeight="1" x14ac:dyDescent="0.3">
      <c r="A10" s="136" t="s">
        <v>212</v>
      </c>
      <c r="B10" s="84">
        <v>1</v>
      </c>
      <c r="C10" s="84">
        <v>300000</v>
      </c>
      <c r="D10" s="84">
        <v>300000</v>
      </c>
      <c r="E10" s="84">
        <v>45</v>
      </c>
    </row>
    <row r="11" spans="1:5" s="136" customFormat="1" ht="24.95" customHeight="1" x14ac:dyDescent="0.3">
      <c r="A11" s="136" t="s">
        <v>210</v>
      </c>
      <c r="B11" s="84">
        <v>2</v>
      </c>
      <c r="C11" s="84">
        <v>2000000</v>
      </c>
      <c r="D11" s="84">
        <v>2000000</v>
      </c>
      <c r="E11" s="84">
        <v>424</v>
      </c>
    </row>
    <row r="12" spans="1:5" s="145" customFormat="1" ht="24.95" customHeight="1" x14ac:dyDescent="0.3">
      <c r="A12" s="136" t="s">
        <v>209</v>
      </c>
      <c r="B12" s="84">
        <v>1</v>
      </c>
      <c r="C12" s="84">
        <v>400000</v>
      </c>
      <c r="D12" s="84">
        <v>200000</v>
      </c>
      <c r="E12" s="84">
        <v>35</v>
      </c>
    </row>
    <row r="13" spans="1:5" s="136" customFormat="1" ht="24.95" customHeight="1" x14ac:dyDescent="0.3">
      <c r="A13" s="136" t="s">
        <v>206</v>
      </c>
      <c r="B13" s="84">
        <v>2</v>
      </c>
      <c r="C13" s="84">
        <v>1676651.08</v>
      </c>
      <c r="D13" s="84">
        <v>1176651.08</v>
      </c>
      <c r="E13" s="84">
        <v>100</v>
      </c>
    </row>
    <row r="14" spans="1:5" s="136" customFormat="1" ht="24.95" customHeight="1" x14ac:dyDescent="0.3">
      <c r="A14" s="136" t="s">
        <v>207</v>
      </c>
      <c r="B14" s="84">
        <v>1</v>
      </c>
      <c r="C14" s="84">
        <v>150000</v>
      </c>
      <c r="D14" s="84">
        <v>150000</v>
      </c>
      <c r="E14" s="84">
        <v>27</v>
      </c>
    </row>
    <row r="15" spans="1:5" s="136" customFormat="1" ht="24.95" customHeight="1" x14ac:dyDescent="0.3">
      <c r="A15" s="136" t="s">
        <v>218</v>
      </c>
      <c r="B15" s="84">
        <v>2</v>
      </c>
      <c r="C15" s="84">
        <v>1300000</v>
      </c>
      <c r="D15" s="84">
        <v>912500</v>
      </c>
      <c r="E15" s="84">
        <v>170</v>
      </c>
    </row>
    <row r="16" spans="1:5" s="145" customFormat="1" ht="24.95" customHeight="1" x14ac:dyDescent="0.3">
      <c r="A16" s="136" t="s">
        <v>219</v>
      </c>
      <c r="B16" s="84">
        <v>1</v>
      </c>
      <c r="C16" s="84">
        <v>300000</v>
      </c>
      <c r="D16" s="84">
        <v>200000</v>
      </c>
      <c r="E16" s="84">
        <v>35</v>
      </c>
    </row>
    <row r="17" spans="1:7" s="136" customFormat="1" ht="24.95" customHeight="1" x14ac:dyDescent="0.3">
      <c r="A17" s="136" t="s">
        <v>214</v>
      </c>
      <c r="B17" s="84">
        <v>1</v>
      </c>
      <c r="C17" s="84">
        <v>960000</v>
      </c>
      <c r="D17" s="84">
        <v>702500</v>
      </c>
      <c r="E17" s="84">
        <v>32</v>
      </c>
    </row>
    <row r="18" spans="1:7" s="145" customFormat="1" ht="24.95" customHeight="1" x14ac:dyDescent="0.3">
      <c r="A18" s="136" t="s">
        <v>205</v>
      </c>
      <c r="B18" s="84">
        <v>1</v>
      </c>
      <c r="C18" s="84">
        <v>350000</v>
      </c>
      <c r="D18" s="84">
        <v>181732.07</v>
      </c>
      <c r="E18" s="84">
        <v>25</v>
      </c>
    </row>
    <row r="19" spans="1:7" s="136" customFormat="1" ht="24.95" customHeight="1" x14ac:dyDescent="0.3">
      <c r="A19" s="136" t="s">
        <v>204</v>
      </c>
      <c r="B19" s="84">
        <v>1</v>
      </c>
      <c r="C19" s="84">
        <v>280000</v>
      </c>
      <c r="D19" s="84">
        <v>280000</v>
      </c>
      <c r="E19" s="84">
        <v>40</v>
      </c>
    </row>
    <row r="20" spans="1:7" s="136" customFormat="1" ht="24.95" customHeight="1" x14ac:dyDescent="0.3">
      <c r="A20" s="136" t="s">
        <v>208</v>
      </c>
      <c r="B20" s="84">
        <v>1</v>
      </c>
      <c r="C20" s="84">
        <v>250000</v>
      </c>
      <c r="D20" s="84">
        <v>134000</v>
      </c>
      <c r="E20" s="84">
        <v>30</v>
      </c>
    </row>
    <row r="21" spans="1:7" s="136" customFormat="1" ht="24.95" customHeight="1" x14ac:dyDescent="0.3">
      <c r="A21" s="136" t="s">
        <v>203</v>
      </c>
      <c r="B21" s="84">
        <v>3</v>
      </c>
      <c r="C21" s="84">
        <v>49317599.93</v>
      </c>
      <c r="D21" s="84">
        <v>49317599.93</v>
      </c>
      <c r="E21" s="84">
        <v>0</v>
      </c>
    </row>
    <row r="22" spans="1:7" s="136" customFormat="1" ht="24.95" customHeight="1" x14ac:dyDescent="0.3">
      <c r="A22" s="136" t="s">
        <v>220</v>
      </c>
      <c r="B22" s="84">
        <v>1</v>
      </c>
      <c r="C22" s="84">
        <v>1410000</v>
      </c>
      <c r="D22" s="84">
        <v>1410000</v>
      </c>
      <c r="E22" s="84">
        <v>0</v>
      </c>
    </row>
    <row r="23" spans="1:7" s="136" customFormat="1" ht="24.95" customHeight="1" x14ac:dyDescent="0.3">
      <c r="A23" s="136" t="s">
        <v>221</v>
      </c>
      <c r="B23" s="84">
        <v>1</v>
      </c>
      <c r="C23" s="84">
        <v>1000000</v>
      </c>
      <c r="D23" s="84">
        <v>1000000</v>
      </c>
      <c r="E23" s="84">
        <v>0</v>
      </c>
    </row>
    <row r="24" spans="1:7" s="136" customFormat="1" ht="27.95" customHeight="1" x14ac:dyDescent="0.3">
      <c r="A24" s="137" t="s">
        <v>106</v>
      </c>
      <c r="B24" s="138">
        <f>SUM(B7:B23)</f>
        <v>29</v>
      </c>
      <c r="C24" s="138">
        <f>SUM(C7:C23)</f>
        <v>66194251.009999998</v>
      </c>
      <c r="D24" s="138">
        <f>SUM(D7:D23)</f>
        <v>62454049.129999995</v>
      </c>
      <c r="E24" s="138">
        <f>SUM(E7:E23)</f>
        <v>1526</v>
      </c>
      <c r="G24" s="136">
        <f>SUM(C24/C40*100)</f>
        <v>83.540001832123195</v>
      </c>
    </row>
    <row r="25" spans="1:7" s="136" customFormat="1" ht="27.95" customHeight="1" x14ac:dyDescent="0.3">
      <c r="A25" s="22" t="s">
        <v>107</v>
      </c>
      <c r="B25" s="84"/>
      <c r="C25" s="84"/>
      <c r="D25" s="84"/>
      <c r="E25" s="84"/>
    </row>
    <row r="26" spans="1:7" s="136" customFormat="1" ht="24.95" customHeight="1" x14ac:dyDescent="0.3">
      <c r="A26" s="136" t="s">
        <v>169</v>
      </c>
      <c r="B26" s="84"/>
      <c r="C26" s="84"/>
      <c r="D26" s="84"/>
      <c r="E26" s="84"/>
    </row>
    <row r="27" spans="1:7" s="136" customFormat="1" ht="24.95" customHeight="1" x14ac:dyDescent="0.3">
      <c r="A27" s="136" t="s">
        <v>213</v>
      </c>
      <c r="B27" s="84">
        <v>2</v>
      </c>
      <c r="C27" s="84">
        <v>1150000</v>
      </c>
      <c r="D27" s="84">
        <v>879334</v>
      </c>
      <c r="E27" s="84">
        <v>0</v>
      </c>
    </row>
    <row r="28" spans="1:7" s="136" customFormat="1" ht="24.95" customHeight="1" x14ac:dyDescent="0.3">
      <c r="A28" s="136" t="s">
        <v>222</v>
      </c>
      <c r="B28" s="84">
        <v>1</v>
      </c>
      <c r="C28" s="84">
        <v>600000</v>
      </c>
      <c r="D28" s="84">
        <v>271904</v>
      </c>
      <c r="E28" s="84">
        <v>0</v>
      </c>
    </row>
    <row r="29" spans="1:7" s="136" customFormat="1" ht="24.95" customHeight="1" x14ac:dyDescent="0.3">
      <c r="A29" s="136" t="s">
        <v>223</v>
      </c>
      <c r="B29" s="84">
        <v>1</v>
      </c>
      <c r="C29" s="84">
        <v>600000</v>
      </c>
      <c r="D29" s="84">
        <v>150000</v>
      </c>
      <c r="E29" s="84">
        <v>0</v>
      </c>
    </row>
    <row r="30" spans="1:7" s="136" customFormat="1" ht="24.95" customHeight="1" x14ac:dyDescent="0.3">
      <c r="A30" s="136" t="s">
        <v>224</v>
      </c>
      <c r="B30" s="84">
        <v>1</v>
      </c>
      <c r="C30" s="84">
        <v>400000</v>
      </c>
      <c r="D30" s="84">
        <v>400000</v>
      </c>
      <c r="E30" s="84">
        <v>0</v>
      </c>
    </row>
    <row r="31" spans="1:7" s="136" customFormat="1" ht="24.95" customHeight="1" x14ac:dyDescent="0.3">
      <c r="A31" s="136" t="s">
        <v>215</v>
      </c>
      <c r="B31" s="84">
        <v>9</v>
      </c>
      <c r="C31" s="84">
        <v>3892341.71</v>
      </c>
      <c r="D31" s="84">
        <v>3886856</v>
      </c>
      <c r="E31" s="84">
        <v>0</v>
      </c>
    </row>
    <row r="32" spans="1:7" s="22" customFormat="1" ht="27.95" customHeight="1" x14ac:dyDescent="0.3">
      <c r="A32" s="137" t="s">
        <v>170</v>
      </c>
      <c r="B32" s="138">
        <f>SUM(B27:B31)</f>
        <v>14</v>
      </c>
      <c r="C32" s="138">
        <f>SUM(C27:C31)</f>
        <v>6642341.71</v>
      </c>
      <c r="D32" s="138">
        <f>SUM(D27:D31)</f>
        <v>5588094</v>
      </c>
      <c r="E32" s="138">
        <f>SUM(E27:E31)</f>
        <v>0</v>
      </c>
    </row>
    <row r="33" spans="1:5" s="136" customFormat="1" ht="27.95" hidden="1" customHeight="1" x14ac:dyDescent="0.3">
      <c r="A33" s="22" t="s">
        <v>111</v>
      </c>
      <c r="B33" s="84"/>
      <c r="C33" s="84"/>
      <c r="D33" s="84"/>
      <c r="E33" s="84"/>
    </row>
    <row r="34" spans="1:5" s="136" customFormat="1" ht="24.95" hidden="1" customHeight="1" x14ac:dyDescent="0.3">
      <c r="B34" s="84"/>
      <c r="C34" s="84"/>
      <c r="D34" s="84"/>
      <c r="E34" s="84"/>
    </row>
    <row r="35" spans="1:5" s="22" customFormat="1" ht="27.95" hidden="1" customHeight="1" x14ac:dyDescent="0.3">
      <c r="A35" s="141" t="s">
        <v>112</v>
      </c>
      <c r="B35" s="142">
        <f>SUM(B34:B34)</f>
        <v>0</v>
      </c>
      <c r="C35" s="142">
        <f>SUM(C34:C34)</f>
        <v>0</v>
      </c>
      <c r="D35" s="142">
        <f>SUM(D34:D34)</f>
        <v>0</v>
      </c>
      <c r="E35" s="142">
        <f>SUM(E34:E34)</f>
        <v>0</v>
      </c>
    </row>
    <row r="36" spans="1:5" s="22" customFormat="1" ht="27.95" customHeight="1" x14ac:dyDescent="0.3">
      <c r="A36" s="141" t="s">
        <v>128</v>
      </c>
      <c r="B36" s="142">
        <v>1</v>
      </c>
      <c r="C36" s="142">
        <v>400000</v>
      </c>
      <c r="D36" s="142">
        <v>400000</v>
      </c>
      <c r="E36" s="142">
        <v>0</v>
      </c>
    </row>
    <row r="37" spans="1:5" s="22" customFormat="1" ht="27.95" customHeight="1" x14ac:dyDescent="0.3">
      <c r="A37" s="141" t="s">
        <v>126</v>
      </c>
      <c r="B37" s="142">
        <v>1</v>
      </c>
      <c r="C37" s="142">
        <v>1000000</v>
      </c>
      <c r="D37" s="142">
        <v>700000</v>
      </c>
      <c r="E37" s="142">
        <v>0</v>
      </c>
    </row>
    <row r="38" spans="1:5" s="22" customFormat="1" ht="27.95" customHeight="1" x14ac:dyDescent="0.3">
      <c r="A38" s="141" t="s">
        <v>113</v>
      </c>
      <c r="B38" s="142">
        <f>SUM(B37+B36+B35+B32)</f>
        <v>16</v>
      </c>
      <c r="C38" s="142">
        <f>SUM(C37+C36+C35+C32)</f>
        <v>8042341.71</v>
      </c>
      <c r="D38" s="142">
        <f>SUM(D37+D36+D35+D32)</f>
        <v>6688094</v>
      </c>
      <c r="E38" s="142">
        <f>SUM(E37+E36+E35+E32)</f>
        <v>0</v>
      </c>
    </row>
    <row r="39" spans="1:5" s="136" customFormat="1" ht="27.95" customHeight="1" x14ac:dyDescent="0.3">
      <c r="A39" s="141" t="s">
        <v>176</v>
      </c>
      <c r="B39" s="143">
        <v>1</v>
      </c>
      <c r="C39" s="143">
        <v>5000000</v>
      </c>
      <c r="D39" s="143">
        <v>5000000</v>
      </c>
      <c r="E39" s="143">
        <v>0</v>
      </c>
    </row>
    <row r="40" spans="1:5" s="22" customFormat="1" ht="27.95" customHeight="1" x14ac:dyDescent="0.3">
      <c r="A40" s="139" t="s">
        <v>33</v>
      </c>
      <c r="B40" s="140">
        <f>B24+B38+B39</f>
        <v>46</v>
      </c>
      <c r="C40" s="140">
        <f>C24+C38+C39</f>
        <v>79236592.719999999</v>
      </c>
      <c r="D40" s="140">
        <f>D24+D38+D39</f>
        <v>74142143.129999995</v>
      </c>
      <c r="E40" s="140">
        <f>E24+E38+E39</f>
        <v>1526</v>
      </c>
    </row>
    <row r="41" spans="1:5" s="136" customFormat="1" ht="20.100000000000001" customHeight="1" x14ac:dyDescent="0.3">
      <c r="A41" s="265" t="s">
        <v>183</v>
      </c>
      <c r="B41" s="265"/>
      <c r="C41" s="265"/>
    </row>
    <row r="42" spans="1:5" ht="20.100000000000001" customHeight="1" x14ac:dyDescent="0.3">
      <c r="C42" s="146"/>
    </row>
    <row r="43" spans="1:5" ht="20.100000000000001" customHeight="1" x14ac:dyDescent="0.3">
      <c r="B43" s="146">
        <v>46</v>
      </c>
      <c r="C43" s="146">
        <v>79236592.719999999</v>
      </c>
      <c r="D43" s="146">
        <v>74142143.129999995</v>
      </c>
      <c r="E43" s="146">
        <v>1526</v>
      </c>
    </row>
    <row r="44" spans="1:5" ht="20.100000000000001" customHeight="1" x14ac:dyDescent="0.3">
      <c r="B44" s="146"/>
      <c r="C44" s="146"/>
      <c r="D44" s="146"/>
      <c r="E44" s="146"/>
    </row>
    <row r="45" spans="1:5" ht="20.100000000000001" customHeight="1" x14ac:dyDescent="0.3">
      <c r="B45" s="146">
        <f>SUM(B40-B43)</f>
        <v>0</v>
      </c>
      <c r="C45" s="146">
        <f t="shared" ref="C45:E45" si="0">SUM(C40-C43)</f>
        <v>0</v>
      </c>
      <c r="D45" s="146">
        <f t="shared" si="0"/>
        <v>0</v>
      </c>
      <c r="E45" s="146">
        <f t="shared" si="0"/>
        <v>0</v>
      </c>
    </row>
  </sheetData>
  <sortState xmlns:xlrd2="http://schemas.microsoft.com/office/spreadsheetml/2017/richdata2" ref="A7:E20">
    <sortCondition descending="1" ref="C7:C20"/>
  </sortState>
  <mergeCells count="4">
    <mergeCell ref="A1:E1"/>
    <mergeCell ref="A2:E2"/>
    <mergeCell ref="A3:E3"/>
    <mergeCell ref="A41:C41"/>
  </mergeCells>
  <printOptions horizontalCentered="1"/>
  <pageMargins left="0.70866141732283472" right="0.70866141732283472" top="0.59055118110236227" bottom="0.74803149606299213" header="0.31496062992125984" footer="0.31496062992125984"/>
  <pageSetup scale="50" fitToHeight="0" orientation="portrait" r:id="rId1"/>
  <headerFooter>
    <oddFooter>&amp;L&amp;9Sección Estadística-Dirección Planeación Estratégica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43F9-A428-4290-B1FC-9B33B52457B7}">
  <sheetPr>
    <pageSetUpPr fitToPage="1"/>
  </sheetPr>
  <dimension ref="A1:G22"/>
  <sheetViews>
    <sheetView showGridLines="0" workbookViewId="0">
      <selection activeCell="E25" sqref="E25"/>
    </sheetView>
  </sheetViews>
  <sheetFormatPr baseColWidth="10" defaultRowHeight="24.95" customHeight="1" x14ac:dyDescent="0.25"/>
  <cols>
    <col min="1" max="1" width="16.85546875" style="63" customWidth="1"/>
    <col min="2" max="2" width="14.85546875" style="63" customWidth="1"/>
    <col min="3" max="3" width="17.7109375" style="63" bestFit="1" customWidth="1"/>
    <col min="4" max="4" width="14.140625" style="63" bestFit="1" customWidth="1"/>
    <col min="5" max="5" width="19.28515625" style="63" customWidth="1"/>
    <col min="6" max="6" width="19.85546875" style="63" customWidth="1"/>
    <col min="7" max="7" width="16.85546875" style="63" bestFit="1" customWidth="1"/>
    <col min="8" max="16384" width="11.42578125" style="63"/>
  </cols>
  <sheetData>
    <row r="1" spans="1:7" ht="24.95" customHeight="1" x14ac:dyDescent="0.3">
      <c r="A1" s="216" t="s">
        <v>191</v>
      </c>
      <c r="B1" s="216"/>
      <c r="C1" s="216"/>
      <c r="D1" s="216"/>
      <c r="E1" s="216"/>
      <c r="F1" s="216"/>
      <c r="G1" s="216"/>
    </row>
    <row r="2" spans="1:7" ht="24.95" customHeight="1" x14ac:dyDescent="0.3">
      <c r="A2" s="217" t="s">
        <v>199</v>
      </c>
      <c r="B2" s="217"/>
      <c r="C2" s="217"/>
      <c r="D2" s="217"/>
      <c r="E2" s="217"/>
      <c r="F2" s="217"/>
      <c r="G2" s="217"/>
    </row>
    <row r="3" spans="1:7" ht="12.75" customHeight="1" x14ac:dyDescent="0.25">
      <c r="A3" s="218"/>
      <c r="B3" s="218"/>
      <c r="C3" s="218"/>
      <c r="D3" s="218"/>
      <c r="E3" s="218"/>
      <c r="F3" s="218"/>
      <c r="G3" s="218"/>
    </row>
    <row r="4" spans="1:7" ht="24.95" customHeight="1" x14ac:dyDescent="0.25">
      <c r="A4" s="221" t="s">
        <v>140</v>
      </c>
      <c r="B4" s="223" t="s">
        <v>77</v>
      </c>
      <c r="C4" s="224"/>
      <c r="D4" s="224"/>
      <c r="E4" s="225"/>
      <c r="F4" s="226" t="s">
        <v>142</v>
      </c>
      <c r="G4" s="226" t="s">
        <v>143</v>
      </c>
    </row>
    <row r="5" spans="1:7" ht="18.75" x14ac:dyDescent="0.3">
      <c r="A5" s="221"/>
      <c r="B5" s="219" t="s">
        <v>57</v>
      </c>
      <c r="C5" s="95" t="s">
        <v>141</v>
      </c>
      <c r="D5" s="95" t="s">
        <v>55</v>
      </c>
      <c r="E5" s="95" t="s">
        <v>56</v>
      </c>
      <c r="F5" s="221"/>
      <c r="G5" s="221"/>
    </row>
    <row r="6" spans="1:7" ht="19.5" thickBot="1" x14ac:dyDescent="0.35">
      <c r="A6" s="222"/>
      <c r="B6" s="220"/>
      <c r="C6" s="96" t="s">
        <v>173</v>
      </c>
      <c r="D6" s="96" t="s">
        <v>58</v>
      </c>
      <c r="E6" s="96" t="s">
        <v>59</v>
      </c>
      <c r="F6" s="222"/>
      <c r="G6" s="222"/>
    </row>
    <row r="7" spans="1:7" ht="24.95" customHeight="1" thickTop="1" x14ac:dyDescent="0.25">
      <c r="A7" s="88" t="s">
        <v>129</v>
      </c>
      <c r="B7" s="86">
        <v>1273</v>
      </c>
      <c r="C7" s="87">
        <v>1273</v>
      </c>
      <c r="D7" s="87">
        <v>67676</v>
      </c>
      <c r="E7" s="67">
        <v>1774834166.3199999</v>
      </c>
      <c r="F7" s="64">
        <v>1908588279.04</v>
      </c>
      <c r="G7" s="64">
        <v>2174845754.3000002</v>
      </c>
    </row>
    <row r="8" spans="1:7" ht="24.95" customHeight="1" x14ac:dyDescent="0.25">
      <c r="A8" s="89" t="s">
        <v>95</v>
      </c>
      <c r="B8" s="86">
        <v>1289</v>
      </c>
      <c r="C8" s="87">
        <v>1289</v>
      </c>
      <c r="D8" s="111">
        <v>90723</v>
      </c>
      <c r="E8" s="67">
        <v>1590049618.9399998</v>
      </c>
      <c r="F8" s="64">
        <v>1653837138.72</v>
      </c>
      <c r="G8" s="64">
        <v>1768440049.24</v>
      </c>
    </row>
    <row r="9" spans="1:7" ht="24.95" customHeight="1" x14ac:dyDescent="0.25">
      <c r="A9" s="90" t="s">
        <v>130</v>
      </c>
      <c r="B9" s="86">
        <v>1367</v>
      </c>
      <c r="C9" s="87">
        <v>1370</v>
      </c>
      <c r="D9" s="200">
        <v>52862</v>
      </c>
      <c r="E9" s="67">
        <v>2212154223.27</v>
      </c>
      <c r="F9" s="64">
        <v>2133391617.75</v>
      </c>
      <c r="G9" s="64">
        <v>2053893408.3700004</v>
      </c>
    </row>
    <row r="10" spans="1:7" ht="24.95" hidden="1" customHeight="1" x14ac:dyDescent="0.25">
      <c r="A10" s="90" t="s">
        <v>131</v>
      </c>
      <c r="B10" s="86"/>
      <c r="C10" s="87"/>
      <c r="D10" s="111"/>
      <c r="E10" s="67"/>
      <c r="F10" s="64"/>
      <c r="G10" s="64"/>
    </row>
    <row r="11" spans="1:7" ht="24.95" hidden="1" customHeight="1" x14ac:dyDescent="0.25">
      <c r="A11" s="90" t="s">
        <v>132</v>
      </c>
      <c r="B11" s="86"/>
      <c r="C11" s="87"/>
      <c r="D11" s="111"/>
      <c r="E11" s="67"/>
      <c r="F11" s="64"/>
      <c r="G11" s="64"/>
    </row>
    <row r="12" spans="1:7" ht="24.95" hidden="1" customHeight="1" x14ac:dyDescent="0.25">
      <c r="A12" s="90" t="s">
        <v>133</v>
      </c>
      <c r="B12" s="86"/>
      <c r="C12" s="87"/>
      <c r="D12" s="111"/>
      <c r="E12" s="67"/>
      <c r="F12" s="64"/>
      <c r="G12" s="64"/>
    </row>
    <row r="13" spans="1:7" ht="24.95" hidden="1" customHeight="1" x14ac:dyDescent="0.25">
      <c r="A13" s="90" t="s">
        <v>134</v>
      </c>
      <c r="B13" s="86"/>
      <c r="C13" s="87"/>
      <c r="D13" s="111"/>
      <c r="E13" s="67"/>
      <c r="F13" s="64"/>
      <c r="G13" s="64"/>
    </row>
    <row r="14" spans="1:7" ht="24.95" hidden="1" customHeight="1" x14ac:dyDescent="0.25">
      <c r="A14" s="89" t="s">
        <v>135</v>
      </c>
      <c r="B14" s="86"/>
      <c r="C14" s="87"/>
      <c r="D14" s="111"/>
      <c r="E14" s="67"/>
      <c r="F14" s="64"/>
      <c r="G14" s="64"/>
    </row>
    <row r="15" spans="1:7" ht="24.95" hidden="1" customHeight="1" x14ac:dyDescent="0.25">
      <c r="A15" s="90" t="s">
        <v>136</v>
      </c>
      <c r="B15" s="86"/>
      <c r="C15" s="87"/>
      <c r="D15" s="111"/>
      <c r="E15" s="67"/>
      <c r="F15" s="64"/>
      <c r="G15" s="64"/>
    </row>
    <row r="16" spans="1:7" ht="24.95" hidden="1" customHeight="1" x14ac:dyDescent="0.25">
      <c r="A16" s="89" t="s">
        <v>137</v>
      </c>
      <c r="B16" s="86"/>
      <c r="C16" s="87"/>
      <c r="D16" s="111"/>
      <c r="E16" s="67"/>
      <c r="F16" s="64"/>
      <c r="G16" s="64"/>
    </row>
    <row r="17" spans="1:7" ht="24.95" hidden="1" customHeight="1" x14ac:dyDescent="0.25">
      <c r="A17" s="90" t="s">
        <v>138</v>
      </c>
      <c r="B17" s="86"/>
      <c r="C17" s="87"/>
      <c r="D17" s="111"/>
      <c r="E17" s="67"/>
      <c r="F17" s="64"/>
      <c r="G17" s="64"/>
    </row>
    <row r="18" spans="1:7" ht="24.95" hidden="1" customHeight="1" x14ac:dyDescent="0.25">
      <c r="A18" s="89" t="s">
        <v>139</v>
      </c>
      <c r="B18" s="86"/>
      <c r="C18" s="87"/>
      <c r="D18" s="111"/>
      <c r="E18" s="67"/>
      <c r="F18" s="64"/>
      <c r="G18" s="64"/>
    </row>
    <row r="19" spans="1:7" ht="24.95" customHeight="1" thickBot="1" x14ac:dyDescent="0.35">
      <c r="A19" s="91" t="s">
        <v>33</v>
      </c>
      <c r="B19" s="66">
        <f t="shared" ref="B19:G19" si="0">SUM(B7:B18)</f>
        <v>3929</v>
      </c>
      <c r="C19" s="66">
        <f>SUM(C7:C18)</f>
        <v>3932</v>
      </c>
      <c r="D19" s="66">
        <f t="shared" si="0"/>
        <v>211261</v>
      </c>
      <c r="E19" s="68">
        <f t="shared" si="0"/>
        <v>5577038008.5299997</v>
      </c>
      <c r="F19" s="65">
        <f t="shared" si="0"/>
        <v>5695817035.5100002</v>
      </c>
      <c r="G19" s="65">
        <f t="shared" si="0"/>
        <v>5997179211.9099998</v>
      </c>
    </row>
    <row r="20" spans="1:7" s="108" customFormat="1" ht="16.5" thickTop="1" x14ac:dyDescent="0.25">
      <c r="A20" s="107"/>
    </row>
    <row r="22" spans="1:7" ht="24.95" customHeight="1" x14ac:dyDescent="0.25">
      <c r="B22" s="149"/>
    </row>
  </sheetData>
  <mergeCells count="8">
    <mergeCell ref="A1:G1"/>
    <mergeCell ref="A2:G2"/>
    <mergeCell ref="A3:G3"/>
    <mergeCell ref="B5:B6"/>
    <mergeCell ref="A4:A6"/>
    <mergeCell ref="B4:E4"/>
    <mergeCell ref="F4:F6"/>
    <mergeCell ref="G4:G6"/>
  </mergeCells>
  <phoneticPr fontId="35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&amp;LPlaneación Estratégica - Sección Estadística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67C6-91F2-428E-8F0E-C0894294BE00}">
  <sheetPr>
    <pageSetUpPr fitToPage="1"/>
  </sheetPr>
  <dimension ref="A1:L22"/>
  <sheetViews>
    <sheetView showGridLines="0" tabSelected="1" zoomScaleNormal="100" workbookViewId="0">
      <selection activeCell="D19" sqref="D19"/>
    </sheetView>
  </sheetViews>
  <sheetFormatPr baseColWidth="10" defaultRowHeight="24.95" customHeight="1" x14ac:dyDescent="0.2"/>
  <cols>
    <col min="1" max="1" width="50.140625" style="9" bestFit="1" customWidth="1"/>
    <col min="2" max="2" width="20.5703125" style="9" bestFit="1" customWidth="1"/>
    <col min="3" max="3" width="22.7109375" style="9" bestFit="1" customWidth="1"/>
    <col min="4" max="4" width="32" style="9" customWidth="1"/>
    <col min="5" max="5" width="20.42578125" style="9" hidden="1" customWidth="1"/>
    <col min="6" max="6" width="18.7109375" style="9" hidden="1" customWidth="1"/>
    <col min="7" max="7" width="2.140625" style="9" hidden="1" customWidth="1"/>
    <col min="8" max="8" width="12.28515625" style="9" hidden="1" customWidth="1"/>
    <col min="9" max="9" width="6" style="9" hidden="1" customWidth="1"/>
    <col min="10" max="11" width="11.42578125" style="9" hidden="1" customWidth="1"/>
    <col min="12" max="12" width="11.5703125" style="9" customWidth="1"/>
    <col min="13" max="16384" width="11.42578125" style="9"/>
  </cols>
  <sheetData>
    <row r="1" spans="1:12" ht="24.95" customHeight="1" x14ac:dyDescent="0.4">
      <c r="A1" s="230" t="s">
        <v>144</v>
      </c>
      <c r="B1" s="230"/>
      <c r="C1" s="230"/>
      <c r="D1" s="22"/>
    </row>
    <row r="2" spans="1:12" ht="24.95" customHeight="1" x14ac:dyDescent="0.4">
      <c r="A2" s="231" t="s">
        <v>192</v>
      </c>
      <c r="B2" s="231"/>
      <c r="C2" s="231"/>
      <c r="D2" s="23"/>
    </row>
    <row r="3" spans="1:12" ht="24.95" customHeight="1" x14ac:dyDescent="0.3">
      <c r="A3" s="201" t="s">
        <v>0</v>
      </c>
      <c r="B3" s="201"/>
      <c r="C3" s="201"/>
      <c r="D3" s="201"/>
    </row>
    <row r="4" spans="1:12" ht="24.95" customHeight="1" thickBot="1" x14ac:dyDescent="0.35">
      <c r="A4" s="71" t="s">
        <v>62</v>
      </c>
      <c r="B4" s="72"/>
      <c r="C4" s="71" t="s">
        <v>63</v>
      </c>
      <c r="D4" s="24"/>
    </row>
    <row r="5" spans="1:12" ht="24.95" customHeight="1" thickTop="1" x14ac:dyDescent="0.3">
      <c r="A5" s="25" t="s">
        <v>64</v>
      </c>
      <c r="B5" s="25"/>
      <c r="C5" s="70">
        <f>+'% Ejec. Sucursales y Regionales'!G46</f>
        <v>3929</v>
      </c>
      <c r="D5" s="24"/>
    </row>
    <row r="6" spans="1:12" ht="24.95" customHeight="1" x14ac:dyDescent="0.3">
      <c r="A6" s="25" t="s">
        <v>65</v>
      </c>
      <c r="B6" s="25"/>
      <c r="C6" s="70">
        <f>+'% Ejec. Sucursales y Regionales'!I46</f>
        <v>5577038008.5300007</v>
      </c>
      <c r="D6" s="24"/>
      <c r="L6" s="112"/>
    </row>
    <row r="7" spans="1:12" ht="24.95" customHeight="1" x14ac:dyDescent="0.3">
      <c r="A7" s="25" t="s">
        <v>177</v>
      </c>
      <c r="B7" s="25"/>
      <c r="C7" s="70">
        <f>+'% Ejec. Sucursales y Regionales'!J46</f>
        <v>3932</v>
      </c>
      <c r="D7" s="24"/>
    </row>
    <row r="8" spans="1:12" ht="24.95" customHeight="1" x14ac:dyDescent="0.3">
      <c r="A8" s="25" t="s">
        <v>66</v>
      </c>
      <c r="B8" s="83"/>
      <c r="C8" s="70">
        <f>+'% Ejec. Sucursales y Regionales'!H46</f>
        <v>211261</v>
      </c>
      <c r="D8" s="24"/>
    </row>
    <row r="9" spans="1:12" ht="24.95" customHeight="1" x14ac:dyDescent="0.3">
      <c r="A9" s="25" t="s">
        <v>67</v>
      </c>
      <c r="B9" s="25"/>
      <c r="C9" s="70">
        <f>+'% Ejec. Sucursales y Regionales'!K46</f>
        <v>5695817035.5100002</v>
      </c>
      <c r="D9" s="24"/>
    </row>
    <row r="10" spans="1:12" ht="24.95" customHeight="1" thickBot="1" x14ac:dyDescent="0.35">
      <c r="A10" s="26" t="s">
        <v>68</v>
      </c>
      <c r="B10" s="26"/>
      <c r="C10" s="75">
        <f>+'% Ejec. Sucursales y Regionales'!L46</f>
        <v>5997179211.9099998</v>
      </c>
      <c r="D10" s="24"/>
    </row>
    <row r="11" spans="1:12" ht="21.75" customHeight="1" thickTop="1" x14ac:dyDescent="0.25">
      <c r="A11" s="107"/>
    </row>
    <row r="13" spans="1:12" ht="24.95" customHeight="1" x14ac:dyDescent="0.4">
      <c r="A13" s="232" t="s">
        <v>69</v>
      </c>
      <c r="B13" s="232"/>
      <c r="C13" s="232"/>
    </row>
    <row r="14" spans="1:12" ht="24.95" customHeight="1" x14ac:dyDescent="0.4">
      <c r="A14" s="233" t="s">
        <v>50</v>
      </c>
      <c r="B14" s="233"/>
      <c r="C14" s="233"/>
    </row>
    <row r="15" spans="1:12" ht="24.95" customHeight="1" x14ac:dyDescent="0.4">
      <c r="A15" s="231" t="str">
        <f>+A2</f>
        <v>Enero - Marzo 2026</v>
      </c>
      <c r="B15" s="231"/>
      <c r="C15" s="231"/>
    </row>
    <row r="16" spans="1:12" ht="24.95" customHeight="1" x14ac:dyDescent="0.3">
      <c r="A16" s="73" t="s">
        <v>0</v>
      </c>
      <c r="B16" s="73"/>
      <c r="C16" s="73"/>
    </row>
    <row r="17" spans="1:3" ht="24.95" customHeight="1" thickBot="1" x14ac:dyDescent="0.25">
      <c r="A17" s="71" t="s">
        <v>62</v>
      </c>
      <c r="B17" s="72"/>
      <c r="C17" s="71" t="s">
        <v>63</v>
      </c>
    </row>
    <row r="18" spans="1:3" ht="27" customHeight="1" thickTop="1" x14ac:dyDescent="0.3">
      <c r="A18" s="25" t="s">
        <v>64</v>
      </c>
      <c r="B18" s="25"/>
      <c r="C18" s="74">
        <f>+'TASA 0% por Sucursal'!B43</f>
        <v>46</v>
      </c>
    </row>
    <row r="19" spans="1:3" ht="27" customHeight="1" x14ac:dyDescent="0.3">
      <c r="A19" s="25" t="s">
        <v>65</v>
      </c>
      <c r="B19" s="25"/>
      <c r="C19" s="74">
        <f>+'TASA 0% por Sucursal'!C43</f>
        <v>79236592.719999999</v>
      </c>
    </row>
    <row r="20" spans="1:3" ht="27" customHeight="1" x14ac:dyDescent="0.3">
      <c r="A20" s="25" t="s">
        <v>189</v>
      </c>
      <c r="B20" s="83"/>
      <c r="C20" s="74">
        <f>+'TASA 0% por Sucursal'!D43</f>
        <v>74142143.129999995</v>
      </c>
    </row>
    <row r="21" spans="1:3" ht="27" customHeight="1" thickBot="1" x14ac:dyDescent="0.35">
      <c r="A21" s="26" t="s">
        <v>190</v>
      </c>
      <c r="B21" s="26"/>
      <c r="C21" s="75">
        <f>+'TASA 0% por Sucursal'!E43</f>
        <v>1526</v>
      </c>
    </row>
    <row r="22" spans="1:3" ht="21.75" customHeight="1" thickTop="1" x14ac:dyDescent="0.25">
      <c r="A22" s="107"/>
    </row>
  </sheetData>
  <mergeCells count="5">
    <mergeCell ref="A1:C1"/>
    <mergeCell ref="A2:C2"/>
    <mergeCell ref="A13:C13"/>
    <mergeCell ref="A14:C14"/>
    <mergeCell ref="A15:C1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headerFooter alignWithMargins="0">
    <oddFooter>&amp;L&amp;9Planeación Estratégica-Sección de Estadística.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8CE7-8AA7-41C9-9D5B-E53A077F30F5}">
  <sheetPr>
    <pageSetUpPr fitToPage="1"/>
  </sheetPr>
  <dimension ref="A1:T62"/>
  <sheetViews>
    <sheetView showGridLines="0" topLeftCell="B21" zoomScale="55" zoomScaleNormal="55" workbookViewId="0">
      <selection activeCell="H44" sqref="H44"/>
    </sheetView>
  </sheetViews>
  <sheetFormatPr baseColWidth="10" defaultRowHeight="23.25" x14ac:dyDescent="0.35"/>
  <cols>
    <col min="1" max="1" width="40.7109375" style="1" bestFit="1" customWidth="1"/>
    <col min="2" max="2" width="24.85546875" style="1" bestFit="1" customWidth="1"/>
    <col min="3" max="3" width="20.42578125" style="1" customWidth="1"/>
    <col min="4" max="5" width="24.85546875" style="1" bestFit="1" customWidth="1"/>
    <col min="6" max="6" width="5.28515625" style="1" customWidth="1"/>
    <col min="7" max="7" width="16" style="1" bestFit="1" customWidth="1"/>
    <col min="8" max="8" width="18.28515625" style="1" bestFit="1" customWidth="1"/>
    <col min="9" max="9" width="24.85546875" style="1" bestFit="1" customWidth="1"/>
    <col min="10" max="10" width="15.140625" style="1" bestFit="1" customWidth="1"/>
    <col min="11" max="12" width="24.85546875" style="1" bestFit="1" customWidth="1"/>
    <col min="13" max="15" width="15.5703125" style="1" bestFit="1" customWidth="1"/>
    <col min="16" max="16" width="15.5703125" style="1" customWidth="1"/>
    <col min="17" max="16384" width="11.42578125" style="1"/>
  </cols>
  <sheetData>
    <row r="1" spans="1:16" x14ac:dyDescent="0.3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ht="26.25" x14ac:dyDescent="0.4">
      <c r="A2" s="235" t="s">
        <v>70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ht="26.25" x14ac:dyDescent="0.4">
      <c r="A3" s="235" t="s">
        <v>193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16" ht="26.25" x14ac:dyDescent="0.4">
      <c r="A4" s="235" t="s">
        <v>71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</row>
    <row r="5" spans="1:16" ht="12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25" customHeight="1" x14ac:dyDescent="0.4">
      <c r="A6" s="236" t="s">
        <v>72</v>
      </c>
      <c r="B6" s="237" t="s">
        <v>182</v>
      </c>
      <c r="C6" s="237"/>
      <c r="D6" s="237"/>
      <c r="E6" s="237"/>
      <c r="F6" s="171"/>
      <c r="G6" s="237" t="s">
        <v>73</v>
      </c>
      <c r="H6" s="237"/>
      <c r="I6" s="237"/>
      <c r="J6" s="237"/>
      <c r="K6" s="237"/>
      <c r="L6" s="237"/>
      <c r="M6" s="238" t="s">
        <v>74</v>
      </c>
      <c r="N6" s="238"/>
      <c r="O6" s="238"/>
      <c r="P6" s="238"/>
    </row>
    <row r="7" spans="1:16" s="174" customFormat="1" ht="46.5" customHeight="1" x14ac:dyDescent="0.2">
      <c r="A7" s="236"/>
      <c r="B7" s="172" t="s">
        <v>75</v>
      </c>
      <c r="C7" s="173" t="s">
        <v>76</v>
      </c>
      <c r="D7" s="172" t="s">
        <v>53</v>
      </c>
      <c r="E7" s="172" t="s">
        <v>54</v>
      </c>
      <c r="F7" s="172"/>
      <c r="G7" s="172" t="s">
        <v>57</v>
      </c>
      <c r="H7" s="173" t="s">
        <v>76</v>
      </c>
      <c r="I7" s="172" t="s">
        <v>77</v>
      </c>
      <c r="J7" s="173" t="s">
        <v>174</v>
      </c>
      <c r="K7" s="173" t="s">
        <v>53</v>
      </c>
      <c r="L7" s="173" t="s">
        <v>78</v>
      </c>
      <c r="M7" s="173" t="s">
        <v>79</v>
      </c>
      <c r="N7" s="173" t="s">
        <v>80</v>
      </c>
      <c r="O7" s="173" t="s">
        <v>81</v>
      </c>
      <c r="P7" s="173" t="s">
        <v>82</v>
      </c>
    </row>
    <row r="8" spans="1:16" x14ac:dyDescent="0.35">
      <c r="A8" s="175" t="s">
        <v>1</v>
      </c>
      <c r="B8" s="176">
        <f t="shared" ref="B8:E8" si="0">(SUM(B9:B13))</f>
        <v>1445711750</v>
      </c>
      <c r="C8" s="176">
        <f t="shared" si="0"/>
        <v>22459</v>
      </c>
      <c r="D8" s="176">
        <f t="shared" si="0"/>
        <v>1416797515</v>
      </c>
      <c r="E8" s="176">
        <f t="shared" si="0"/>
        <v>1089190996.3899999</v>
      </c>
      <c r="F8" s="176"/>
      <c r="G8" s="176">
        <f t="shared" ref="G8:L8" si="1">(SUM(G9:G13))</f>
        <v>471</v>
      </c>
      <c r="H8" s="176">
        <f t="shared" si="1"/>
        <v>5314</v>
      </c>
      <c r="I8" s="176">
        <f t="shared" si="1"/>
        <v>908058469.13999999</v>
      </c>
      <c r="J8" s="176">
        <f t="shared" si="1"/>
        <v>471</v>
      </c>
      <c r="K8" s="176">
        <f t="shared" si="1"/>
        <v>935853610.35000002</v>
      </c>
      <c r="L8" s="176">
        <f t="shared" si="1"/>
        <v>1327240373.28</v>
      </c>
      <c r="M8" s="198">
        <f>I8/B8*100</f>
        <v>62.810478585374987</v>
      </c>
      <c r="N8" s="198">
        <f>K8/D8*100</f>
        <v>66.054153853453073</v>
      </c>
      <c r="O8" s="198">
        <f>L8/E8*100</f>
        <v>121.85561372422171</v>
      </c>
      <c r="P8" s="198">
        <f>H8/C8*100</f>
        <v>23.660893183133709</v>
      </c>
    </row>
    <row r="9" spans="1:16" x14ac:dyDescent="0.35">
      <c r="A9" s="177" t="s">
        <v>2</v>
      </c>
      <c r="B9" s="32">
        <v>597262000</v>
      </c>
      <c r="C9" s="32">
        <v>1044</v>
      </c>
      <c r="D9" s="32">
        <f>(+B9*0.98)</f>
        <v>585316760</v>
      </c>
      <c r="E9" s="32">
        <v>413600000</v>
      </c>
      <c r="F9" s="32"/>
      <c r="G9" s="32">
        <v>210</v>
      </c>
      <c r="H9" s="32">
        <v>97</v>
      </c>
      <c r="I9" s="32">
        <v>589766272.13999999</v>
      </c>
      <c r="J9" s="32">
        <v>210</v>
      </c>
      <c r="K9" s="32">
        <v>589917534.22000003</v>
      </c>
      <c r="L9" s="32">
        <v>856934857.75</v>
      </c>
      <c r="M9" s="199">
        <f t="shared" ref="M9:M46" si="2">I9/B9*100</f>
        <v>98.744984971419584</v>
      </c>
      <c r="N9" s="199">
        <f t="shared" ref="N9:N46" si="3">K9/D9*100</f>
        <v>100.78603151907014</v>
      </c>
      <c r="O9" s="199">
        <f t="shared" ref="O9:O46" si="4">L9/E9*100</f>
        <v>207.18927895309477</v>
      </c>
      <c r="P9" s="199">
        <f t="shared" ref="P9:P46" si="5">H9/C9*100</f>
        <v>9.2911877394636022</v>
      </c>
    </row>
    <row r="10" spans="1:16" x14ac:dyDescent="0.35">
      <c r="A10" s="177" t="s">
        <v>48</v>
      </c>
      <c r="B10" s="32">
        <v>134493750</v>
      </c>
      <c r="C10" s="32">
        <v>2308</v>
      </c>
      <c r="D10" s="32">
        <f>(+B10*0.98)</f>
        <v>131803875</v>
      </c>
      <c r="E10" s="32">
        <v>80243790.079999998</v>
      </c>
      <c r="F10" s="32"/>
      <c r="G10" s="32">
        <v>65</v>
      </c>
      <c r="H10" s="32">
        <v>960</v>
      </c>
      <c r="I10" s="32">
        <v>76724500</v>
      </c>
      <c r="J10" s="32">
        <v>65</v>
      </c>
      <c r="K10" s="32">
        <v>59563339.049999997</v>
      </c>
      <c r="L10" s="32">
        <v>54684252.269999996</v>
      </c>
      <c r="M10" s="199">
        <f t="shared" si="2"/>
        <v>57.046888795947773</v>
      </c>
      <c r="N10" s="199">
        <f t="shared" si="3"/>
        <v>45.190886117726052</v>
      </c>
      <c r="O10" s="199">
        <f t="shared" si="4"/>
        <v>68.147643843195695</v>
      </c>
      <c r="P10" s="199">
        <f t="shared" si="5"/>
        <v>41.594454072790292</v>
      </c>
    </row>
    <row r="11" spans="1:16" x14ac:dyDescent="0.35">
      <c r="A11" s="177" t="s">
        <v>5</v>
      </c>
      <c r="B11" s="32">
        <v>195317000</v>
      </c>
      <c r="C11" s="32">
        <v>795</v>
      </c>
      <c r="D11" s="32">
        <f>(+B11*0.98)</f>
        <v>191410660</v>
      </c>
      <c r="E11" s="32">
        <v>152847331.60000002</v>
      </c>
      <c r="F11" s="32"/>
      <c r="G11" s="32">
        <v>60</v>
      </c>
      <c r="H11" s="32">
        <v>443</v>
      </c>
      <c r="I11" s="32">
        <v>59276775</v>
      </c>
      <c r="J11" s="32">
        <v>60</v>
      </c>
      <c r="K11" s="32">
        <v>78266474.200000003</v>
      </c>
      <c r="L11" s="32">
        <v>103692227.52</v>
      </c>
      <c r="M11" s="199">
        <f t="shared" si="2"/>
        <v>30.349009558819766</v>
      </c>
      <c r="N11" s="199">
        <f t="shared" si="3"/>
        <v>40.889297492626589</v>
      </c>
      <c r="O11" s="199">
        <f t="shared" si="4"/>
        <v>67.840391084720764</v>
      </c>
      <c r="P11" s="199">
        <f t="shared" si="5"/>
        <v>55.723270440251568</v>
      </c>
    </row>
    <row r="12" spans="1:16" x14ac:dyDescent="0.35">
      <c r="A12" s="177" t="s">
        <v>4</v>
      </c>
      <c r="B12" s="32">
        <v>231786500</v>
      </c>
      <c r="C12" s="32">
        <v>9849</v>
      </c>
      <c r="D12" s="32">
        <f>(+B12*0.98)</f>
        <v>227150770</v>
      </c>
      <c r="E12" s="32">
        <v>212446902.31</v>
      </c>
      <c r="F12" s="32"/>
      <c r="G12" s="32">
        <v>47</v>
      </c>
      <c r="H12" s="32">
        <v>1474</v>
      </c>
      <c r="I12" s="32">
        <v>77366000</v>
      </c>
      <c r="J12" s="32">
        <v>47</v>
      </c>
      <c r="K12" s="32">
        <v>85082913.620000005</v>
      </c>
      <c r="L12" s="32">
        <v>151148677.16</v>
      </c>
      <c r="M12" s="199">
        <f t="shared" si="2"/>
        <v>33.378130305259369</v>
      </c>
      <c r="N12" s="199">
        <f t="shared" si="3"/>
        <v>37.456581643989146</v>
      </c>
      <c r="O12" s="199">
        <f t="shared" si="4"/>
        <v>71.146566749862814</v>
      </c>
      <c r="P12" s="199">
        <f t="shared" si="5"/>
        <v>14.965986394557824</v>
      </c>
    </row>
    <row r="13" spans="1:16" x14ac:dyDescent="0.35">
      <c r="A13" s="177" t="s">
        <v>3</v>
      </c>
      <c r="B13" s="32">
        <v>286852500</v>
      </c>
      <c r="C13" s="32">
        <v>8463</v>
      </c>
      <c r="D13" s="32">
        <f>(+B13*0.98)</f>
        <v>281115450</v>
      </c>
      <c r="E13" s="32">
        <v>230052972.39999998</v>
      </c>
      <c r="F13" s="32"/>
      <c r="G13" s="32">
        <v>89</v>
      </c>
      <c r="H13" s="32">
        <v>2340</v>
      </c>
      <c r="I13" s="32">
        <v>104924922</v>
      </c>
      <c r="J13" s="32">
        <v>89</v>
      </c>
      <c r="K13" s="32">
        <v>123023349.26000001</v>
      </c>
      <c r="L13" s="32">
        <v>160780358.57999998</v>
      </c>
      <c r="M13" s="199">
        <f t="shared" si="2"/>
        <v>36.578005072293251</v>
      </c>
      <c r="N13" s="199">
        <f t="shared" si="3"/>
        <v>43.762571306557504</v>
      </c>
      <c r="O13" s="199">
        <f t="shared" si="4"/>
        <v>69.888407397078254</v>
      </c>
      <c r="P13" s="199">
        <f t="shared" si="5"/>
        <v>27.649769585253459</v>
      </c>
    </row>
    <row r="14" spans="1:16" x14ac:dyDescent="0.35">
      <c r="A14" s="175" t="s">
        <v>6</v>
      </c>
      <c r="B14" s="176">
        <f>(SUM(B15:B20))</f>
        <v>1195195190</v>
      </c>
      <c r="C14" s="176">
        <f>(SUM(C15:C20))</f>
        <v>51601</v>
      </c>
      <c r="D14" s="176">
        <f>(SUM(D15:D20))</f>
        <v>1171291286.1999998</v>
      </c>
      <c r="E14" s="176">
        <f>(SUM(E15:E20))</f>
        <v>714241087.06000006</v>
      </c>
      <c r="F14" s="176"/>
      <c r="G14" s="176">
        <f t="shared" ref="G14:L14" si="6">(SUM(G15:G20))</f>
        <v>640</v>
      </c>
      <c r="H14" s="176">
        <f t="shared" si="6"/>
        <v>16902</v>
      </c>
      <c r="I14" s="176">
        <f t="shared" si="6"/>
        <v>472206533.19999999</v>
      </c>
      <c r="J14" s="176">
        <f t="shared" si="6"/>
        <v>640</v>
      </c>
      <c r="K14" s="176">
        <f t="shared" si="6"/>
        <v>500871709.79000008</v>
      </c>
      <c r="L14" s="176">
        <f t="shared" si="6"/>
        <v>563782409.59000003</v>
      </c>
      <c r="M14" s="198">
        <f t="shared" si="2"/>
        <v>39.508737748517881</v>
      </c>
      <c r="N14" s="198">
        <f t="shared" si="3"/>
        <v>42.762352601031431</v>
      </c>
      <c r="O14" s="198">
        <f t="shared" si="4"/>
        <v>78.934469019511795</v>
      </c>
      <c r="P14" s="198">
        <f t="shared" si="5"/>
        <v>32.755179163194512</v>
      </c>
    </row>
    <row r="15" spans="1:16" x14ac:dyDescent="0.35">
      <c r="A15" s="177" t="s">
        <v>9</v>
      </c>
      <c r="B15" s="32">
        <v>257394600</v>
      </c>
      <c r="C15" s="32">
        <v>12656</v>
      </c>
      <c r="D15" s="32">
        <f t="shared" ref="D15:D20" si="7">(+B15*0.98)</f>
        <v>252246708</v>
      </c>
      <c r="E15" s="32">
        <v>72353093.960000008</v>
      </c>
      <c r="F15" s="32"/>
      <c r="G15" s="32">
        <v>102</v>
      </c>
      <c r="H15" s="32">
        <v>3279</v>
      </c>
      <c r="I15" s="32">
        <v>84038500</v>
      </c>
      <c r="J15" s="32">
        <v>102</v>
      </c>
      <c r="K15" s="32">
        <v>87392153.939999998</v>
      </c>
      <c r="L15" s="32">
        <v>93309711.979999989</v>
      </c>
      <c r="M15" s="199">
        <f t="shared" si="2"/>
        <v>32.649674857203685</v>
      </c>
      <c r="N15" s="199">
        <f t="shared" si="3"/>
        <v>34.645508214125037</v>
      </c>
      <c r="O15" s="199">
        <f t="shared" si="4"/>
        <v>128.96437024736733</v>
      </c>
      <c r="P15" s="199">
        <f t="shared" si="5"/>
        <v>25.908659924146647</v>
      </c>
    </row>
    <row r="16" spans="1:16" x14ac:dyDescent="0.35">
      <c r="A16" s="177" t="s">
        <v>34</v>
      </c>
      <c r="B16" s="32">
        <v>243213800</v>
      </c>
      <c r="C16" s="32">
        <v>3560</v>
      </c>
      <c r="D16" s="32">
        <f t="shared" si="7"/>
        <v>238349524</v>
      </c>
      <c r="E16" s="32">
        <v>177461204.68000001</v>
      </c>
      <c r="F16" s="32"/>
      <c r="G16" s="32">
        <v>106</v>
      </c>
      <c r="H16" s="32">
        <v>2487</v>
      </c>
      <c r="I16" s="32">
        <v>159818600</v>
      </c>
      <c r="J16" s="32">
        <v>106</v>
      </c>
      <c r="K16" s="32">
        <v>166280270.06</v>
      </c>
      <c r="L16" s="32">
        <v>132702219.99000001</v>
      </c>
      <c r="M16" s="199">
        <f t="shared" si="2"/>
        <v>65.711156192617352</v>
      </c>
      <c r="N16" s="199">
        <f t="shared" si="3"/>
        <v>69.763206265098304</v>
      </c>
      <c r="O16" s="199">
        <f t="shared" si="4"/>
        <v>74.778157980664062</v>
      </c>
      <c r="P16" s="199">
        <f t="shared" si="5"/>
        <v>69.859550561797761</v>
      </c>
    </row>
    <row r="17" spans="1:16" x14ac:dyDescent="0.35">
      <c r="A17" s="177" t="s">
        <v>11</v>
      </c>
      <c r="B17" s="32">
        <v>103476585</v>
      </c>
      <c r="C17" s="32">
        <v>3394</v>
      </c>
      <c r="D17" s="32">
        <f t="shared" si="7"/>
        <v>101407053.3</v>
      </c>
      <c r="E17" s="32">
        <v>67508866.700000003</v>
      </c>
      <c r="F17" s="32"/>
      <c r="G17" s="32">
        <v>100</v>
      </c>
      <c r="H17" s="32">
        <v>1842</v>
      </c>
      <c r="I17" s="32">
        <v>42860200</v>
      </c>
      <c r="J17" s="32">
        <v>100</v>
      </c>
      <c r="K17" s="32">
        <v>44992393.739999995</v>
      </c>
      <c r="L17" s="32">
        <v>52316975.25</v>
      </c>
      <c r="M17" s="199">
        <f t="shared" si="2"/>
        <v>41.420191824073051</v>
      </c>
      <c r="N17" s="199">
        <f t="shared" si="3"/>
        <v>44.368110773217779</v>
      </c>
      <c r="O17" s="199">
        <f t="shared" si="4"/>
        <v>77.496450181113758</v>
      </c>
      <c r="P17" s="199">
        <f t="shared" si="5"/>
        <v>54.272245138479668</v>
      </c>
    </row>
    <row r="18" spans="1:16" x14ac:dyDescent="0.35">
      <c r="A18" s="177" t="s">
        <v>10</v>
      </c>
      <c r="B18" s="32">
        <v>191974200</v>
      </c>
      <c r="C18" s="32">
        <v>7655</v>
      </c>
      <c r="D18" s="32">
        <f t="shared" si="7"/>
        <v>188134716</v>
      </c>
      <c r="E18" s="32">
        <v>141824441</v>
      </c>
      <c r="F18" s="32"/>
      <c r="G18" s="32">
        <v>80</v>
      </c>
      <c r="H18" s="32">
        <v>2199</v>
      </c>
      <c r="I18" s="32">
        <v>33573000</v>
      </c>
      <c r="J18" s="32">
        <v>80</v>
      </c>
      <c r="K18" s="32">
        <v>36647768.600000001</v>
      </c>
      <c r="L18" s="32">
        <v>40360866.709999993</v>
      </c>
      <c r="M18" s="199">
        <f t="shared" si="2"/>
        <v>17.488287488631286</v>
      </c>
      <c r="N18" s="199">
        <f t="shared" si="3"/>
        <v>19.479535398453521</v>
      </c>
      <c r="O18" s="199">
        <f t="shared" si="4"/>
        <v>28.458329484972193</v>
      </c>
      <c r="P18" s="199">
        <f t="shared" si="5"/>
        <v>28.726322664924886</v>
      </c>
    </row>
    <row r="19" spans="1:16" x14ac:dyDescent="0.35">
      <c r="A19" s="177" t="s">
        <v>83</v>
      </c>
      <c r="B19" s="32">
        <v>311001005</v>
      </c>
      <c r="C19" s="32">
        <v>23151</v>
      </c>
      <c r="D19" s="32">
        <f t="shared" si="7"/>
        <v>304780984.89999998</v>
      </c>
      <c r="E19" s="32">
        <v>186744186.07999998</v>
      </c>
      <c r="F19" s="32"/>
      <c r="G19" s="32">
        <v>186</v>
      </c>
      <c r="H19" s="32">
        <v>5819</v>
      </c>
      <c r="I19" s="32">
        <v>111621174</v>
      </c>
      <c r="J19" s="32">
        <v>186</v>
      </c>
      <c r="K19" s="32">
        <v>126092988.11</v>
      </c>
      <c r="L19" s="32">
        <v>173845290.62</v>
      </c>
      <c r="M19" s="199">
        <f t="shared" si="2"/>
        <v>35.890936751152942</v>
      </c>
      <c r="N19" s="199">
        <f t="shared" si="3"/>
        <v>41.371671579633386</v>
      </c>
      <c r="O19" s="199">
        <f t="shared" si="4"/>
        <v>93.092745894389367</v>
      </c>
      <c r="P19" s="199">
        <f t="shared" si="5"/>
        <v>25.134983370048808</v>
      </c>
    </row>
    <row r="20" spans="1:16" x14ac:dyDescent="0.35">
      <c r="A20" s="177" t="s">
        <v>12</v>
      </c>
      <c r="B20" s="32">
        <v>88135000</v>
      </c>
      <c r="C20" s="32">
        <v>1185</v>
      </c>
      <c r="D20" s="32">
        <f t="shared" si="7"/>
        <v>86372300</v>
      </c>
      <c r="E20" s="32">
        <v>68349294.640000001</v>
      </c>
      <c r="F20" s="32"/>
      <c r="G20" s="32">
        <v>66</v>
      </c>
      <c r="H20" s="32">
        <v>1276</v>
      </c>
      <c r="I20" s="32">
        <v>40295059.200000003</v>
      </c>
      <c r="J20" s="32">
        <v>66</v>
      </c>
      <c r="K20" s="32">
        <v>39466135.340000004</v>
      </c>
      <c r="L20" s="32">
        <v>71247345.040000007</v>
      </c>
      <c r="M20" s="199">
        <f t="shared" si="2"/>
        <v>45.719701821069954</v>
      </c>
      <c r="N20" s="199">
        <f t="shared" si="3"/>
        <v>45.693046659635094</v>
      </c>
      <c r="O20" s="199">
        <f t="shared" si="4"/>
        <v>104.24005897246522</v>
      </c>
      <c r="P20" s="199">
        <f t="shared" si="5"/>
        <v>107.67932489451478</v>
      </c>
    </row>
    <row r="21" spans="1:16" x14ac:dyDescent="0.35">
      <c r="A21" s="175" t="s">
        <v>13</v>
      </c>
      <c r="B21" s="176">
        <f>(SUM(B22:B27))</f>
        <v>1276756506</v>
      </c>
      <c r="C21" s="176">
        <f>(SUM(C22:C27))</f>
        <v>93209</v>
      </c>
      <c r="D21" s="176">
        <f>(SUM(D22:D27))</f>
        <v>1251221375.8800001</v>
      </c>
      <c r="E21" s="176">
        <f>(SUM(E22:E27))</f>
        <v>530580615.73000002</v>
      </c>
      <c r="F21" s="176"/>
      <c r="G21" s="176">
        <f t="shared" ref="G21:L21" si="8">(SUM(G22:G27))</f>
        <v>993</v>
      </c>
      <c r="H21" s="176">
        <f t="shared" si="8"/>
        <v>72106</v>
      </c>
      <c r="I21" s="176">
        <f t="shared" si="8"/>
        <v>1074681275.1199999</v>
      </c>
      <c r="J21" s="176">
        <f t="shared" si="8"/>
        <v>993</v>
      </c>
      <c r="K21" s="176">
        <f t="shared" si="8"/>
        <v>1072857005.73</v>
      </c>
      <c r="L21" s="176">
        <f t="shared" si="8"/>
        <v>1017951535.86</v>
      </c>
      <c r="M21" s="198">
        <f t="shared" si="2"/>
        <v>84.17276669980798</v>
      </c>
      <c r="N21" s="198">
        <f t="shared" si="3"/>
        <v>85.744779174304455</v>
      </c>
      <c r="O21" s="198">
        <f t="shared" si="4"/>
        <v>191.85614884543983</v>
      </c>
      <c r="P21" s="198">
        <f t="shared" si="5"/>
        <v>77.359482453411161</v>
      </c>
    </row>
    <row r="22" spans="1:16" x14ac:dyDescent="0.35">
      <c r="A22" s="177" t="s">
        <v>19</v>
      </c>
      <c r="B22" s="32">
        <v>201362200</v>
      </c>
      <c r="C22" s="32">
        <v>25361</v>
      </c>
      <c r="D22" s="32">
        <f t="shared" ref="D22:D27" si="9">(+B22*0.98)</f>
        <v>197334956</v>
      </c>
      <c r="E22" s="32">
        <v>139868717.18000001</v>
      </c>
      <c r="F22" s="32"/>
      <c r="G22" s="32">
        <v>257</v>
      </c>
      <c r="H22" s="32">
        <v>23296</v>
      </c>
      <c r="I22" s="32">
        <v>140746612</v>
      </c>
      <c r="J22" s="32">
        <v>257</v>
      </c>
      <c r="K22" s="32">
        <v>146428374.63999999</v>
      </c>
      <c r="L22" s="32">
        <v>142155942.24000001</v>
      </c>
      <c r="M22" s="199">
        <f t="shared" si="2"/>
        <v>69.897235926107285</v>
      </c>
      <c r="N22" s="199">
        <f t="shared" si="3"/>
        <v>74.202958060811071</v>
      </c>
      <c r="O22" s="199">
        <f t="shared" si="4"/>
        <v>101.63526563059595</v>
      </c>
      <c r="P22" s="199">
        <f t="shared" si="5"/>
        <v>91.857576593982898</v>
      </c>
    </row>
    <row r="23" spans="1:16" x14ac:dyDescent="0.35">
      <c r="A23" s="177" t="s">
        <v>17</v>
      </c>
      <c r="B23" s="32">
        <v>196413000</v>
      </c>
      <c r="C23" s="32">
        <v>20321</v>
      </c>
      <c r="D23" s="32">
        <f t="shared" si="9"/>
        <v>192484740</v>
      </c>
      <c r="E23" s="32">
        <v>65569036.259999998</v>
      </c>
      <c r="F23" s="32"/>
      <c r="G23" s="32">
        <v>253</v>
      </c>
      <c r="H23" s="32">
        <v>16821</v>
      </c>
      <c r="I23" s="32">
        <v>147538555.02000001</v>
      </c>
      <c r="J23" s="32">
        <v>253</v>
      </c>
      <c r="K23" s="32">
        <v>174987559.18000001</v>
      </c>
      <c r="L23" s="32">
        <v>95881080.419999987</v>
      </c>
      <c r="M23" s="199">
        <f t="shared" si="2"/>
        <v>75.116491790258294</v>
      </c>
      <c r="N23" s="199">
        <f t="shared" si="3"/>
        <v>90.909834815996334</v>
      </c>
      <c r="O23" s="199">
        <f t="shared" si="4"/>
        <v>146.22920495552819</v>
      </c>
      <c r="P23" s="199">
        <f t="shared" si="5"/>
        <v>82.776438167413019</v>
      </c>
    </row>
    <row r="24" spans="1:16" x14ac:dyDescent="0.35">
      <c r="A24" s="177" t="s">
        <v>18</v>
      </c>
      <c r="B24" s="32">
        <v>80122000</v>
      </c>
      <c r="C24" s="32">
        <v>1924</v>
      </c>
      <c r="D24" s="32">
        <f t="shared" si="9"/>
        <v>78519560</v>
      </c>
      <c r="E24" s="32">
        <v>62256103.039999992</v>
      </c>
      <c r="F24" s="32"/>
      <c r="G24" s="32">
        <v>123</v>
      </c>
      <c r="H24" s="32">
        <v>2583</v>
      </c>
      <c r="I24" s="32">
        <v>76544583.210000008</v>
      </c>
      <c r="J24" s="32">
        <v>123</v>
      </c>
      <c r="K24" s="32">
        <v>78591742.599999994</v>
      </c>
      <c r="L24" s="32">
        <v>57874911.219999999</v>
      </c>
      <c r="M24" s="199">
        <f t="shared" si="2"/>
        <v>95.535038079428887</v>
      </c>
      <c r="N24" s="199">
        <f t="shared" si="3"/>
        <v>100.09192945044521</v>
      </c>
      <c r="O24" s="199">
        <f t="shared" si="4"/>
        <v>92.962630800734431</v>
      </c>
      <c r="P24" s="199">
        <f t="shared" si="5"/>
        <v>134.25155925155926</v>
      </c>
    </row>
    <row r="25" spans="1:16" x14ac:dyDescent="0.35">
      <c r="A25" s="177" t="s">
        <v>60</v>
      </c>
      <c r="B25" s="32">
        <v>109219306</v>
      </c>
      <c r="C25" s="32">
        <v>1018</v>
      </c>
      <c r="D25" s="32">
        <f t="shared" si="9"/>
        <v>107034919.88</v>
      </c>
      <c r="E25" s="32">
        <v>89004501.25</v>
      </c>
      <c r="F25" s="32"/>
      <c r="G25" s="32">
        <v>95</v>
      </c>
      <c r="H25" s="32">
        <v>1861</v>
      </c>
      <c r="I25" s="32">
        <v>107804001.81</v>
      </c>
      <c r="J25" s="32">
        <v>95</v>
      </c>
      <c r="K25" s="32">
        <v>100186273.81999999</v>
      </c>
      <c r="L25" s="32">
        <v>61703452.000000007</v>
      </c>
      <c r="M25" s="199">
        <f t="shared" si="2"/>
        <v>98.704162989279581</v>
      </c>
      <c r="N25" s="199">
        <f t="shared" si="3"/>
        <v>93.601484386891471</v>
      </c>
      <c r="O25" s="199">
        <f t="shared" si="4"/>
        <v>69.326215116564128</v>
      </c>
      <c r="P25" s="199">
        <f t="shared" si="5"/>
        <v>182.80943025540276</v>
      </c>
    </row>
    <row r="26" spans="1:16" x14ac:dyDescent="0.35">
      <c r="A26" s="177" t="s">
        <v>16</v>
      </c>
      <c r="B26" s="32">
        <v>167520000</v>
      </c>
      <c r="C26" s="32">
        <v>15845</v>
      </c>
      <c r="D26" s="32">
        <f t="shared" si="9"/>
        <v>164169600</v>
      </c>
      <c r="E26" s="32">
        <v>92002258</v>
      </c>
      <c r="F26" s="32"/>
      <c r="G26" s="32">
        <v>128</v>
      </c>
      <c r="H26" s="32">
        <v>12025</v>
      </c>
      <c r="I26" s="32">
        <v>91348723.609999999</v>
      </c>
      <c r="J26" s="32">
        <v>128</v>
      </c>
      <c r="K26" s="32">
        <v>90368907.159999996</v>
      </c>
      <c r="L26" s="32">
        <v>73757057.710000008</v>
      </c>
      <c r="M26" s="199">
        <f t="shared" si="2"/>
        <v>54.530040359360079</v>
      </c>
      <c r="N26" s="199">
        <f t="shared" si="3"/>
        <v>55.046066482466912</v>
      </c>
      <c r="O26" s="199">
        <f t="shared" si="4"/>
        <v>80.168747282267788</v>
      </c>
      <c r="P26" s="199">
        <f t="shared" si="5"/>
        <v>75.891448406437362</v>
      </c>
    </row>
    <row r="27" spans="1:16" x14ac:dyDescent="0.35">
      <c r="A27" s="177" t="s">
        <v>14</v>
      </c>
      <c r="B27" s="32">
        <v>522120000</v>
      </c>
      <c r="C27" s="32">
        <v>28740</v>
      </c>
      <c r="D27" s="32">
        <f t="shared" si="9"/>
        <v>511677600</v>
      </c>
      <c r="E27" s="32">
        <v>81880000</v>
      </c>
      <c r="F27" s="32"/>
      <c r="G27" s="32">
        <v>137</v>
      </c>
      <c r="H27" s="32">
        <v>15520</v>
      </c>
      <c r="I27" s="32">
        <v>510698799.46999997</v>
      </c>
      <c r="J27" s="32">
        <v>137</v>
      </c>
      <c r="K27" s="32">
        <v>482294148.33000004</v>
      </c>
      <c r="L27" s="32">
        <v>586579092.26999998</v>
      </c>
      <c r="M27" s="199">
        <f t="shared" si="2"/>
        <v>97.81253341568987</v>
      </c>
      <c r="N27" s="199">
        <f t="shared" si="3"/>
        <v>94.257428570255968</v>
      </c>
      <c r="O27" s="199">
        <f t="shared" si="4"/>
        <v>716.38873017830974</v>
      </c>
      <c r="P27" s="199">
        <f t="shared" si="5"/>
        <v>54.00139178844816</v>
      </c>
    </row>
    <row r="28" spans="1:16" x14ac:dyDescent="0.35">
      <c r="A28" s="175" t="s">
        <v>21</v>
      </c>
      <c r="B28" s="176">
        <f>(SUM(B29:B33))</f>
        <v>1771513144.5900002</v>
      </c>
      <c r="C28" s="176">
        <f>(SUM(C29:C33))</f>
        <v>149168</v>
      </c>
      <c r="D28" s="176">
        <f>(SUM(D29:D33))</f>
        <v>1736082881.6982</v>
      </c>
      <c r="E28" s="176">
        <f>(SUM(E29:E33))</f>
        <v>1356140291.73</v>
      </c>
      <c r="F28" s="176"/>
      <c r="G28" s="176">
        <f t="shared" ref="G28:L28" si="10">(SUM(G29:G33))</f>
        <v>630</v>
      </c>
      <c r="H28" s="176">
        <f t="shared" si="10"/>
        <v>44896</v>
      </c>
      <c r="I28" s="176">
        <f t="shared" si="10"/>
        <v>1649907003.9300001</v>
      </c>
      <c r="J28" s="176">
        <f t="shared" si="10"/>
        <v>631</v>
      </c>
      <c r="K28" s="176">
        <f t="shared" si="10"/>
        <v>1605092963.03</v>
      </c>
      <c r="L28" s="176">
        <f t="shared" si="10"/>
        <v>1410256891.1300001</v>
      </c>
      <c r="M28" s="198">
        <f t="shared" si="2"/>
        <v>93.135464953710823</v>
      </c>
      <c r="N28" s="198">
        <f t="shared" si="3"/>
        <v>92.45485799963258</v>
      </c>
      <c r="O28" s="198">
        <f t="shared" si="4"/>
        <v>103.9904868050904</v>
      </c>
      <c r="P28" s="198">
        <f t="shared" si="5"/>
        <v>30.09760806607315</v>
      </c>
    </row>
    <row r="29" spans="1:16" x14ac:dyDescent="0.35">
      <c r="A29" s="177" t="s">
        <v>27</v>
      </c>
      <c r="B29" s="32">
        <v>476389000</v>
      </c>
      <c r="C29" s="32">
        <v>7517</v>
      </c>
      <c r="D29" s="32">
        <f>(+B29*0.98)</f>
        <v>466861220</v>
      </c>
      <c r="E29" s="32">
        <v>338673195.55000001</v>
      </c>
      <c r="F29" s="32"/>
      <c r="G29" s="32">
        <v>156</v>
      </c>
      <c r="H29" s="32">
        <v>3340</v>
      </c>
      <c r="I29" s="32">
        <v>525716528</v>
      </c>
      <c r="J29" s="32">
        <v>156</v>
      </c>
      <c r="K29" s="32">
        <v>496275249.62</v>
      </c>
      <c r="L29" s="32">
        <v>438491077.99000001</v>
      </c>
      <c r="M29" s="199">
        <f t="shared" si="2"/>
        <v>110.35446410391508</v>
      </c>
      <c r="N29" s="199">
        <f t="shared" si="3"/>
        <v>106.30037971883807</v>
      </c>
      <c r="O29" s="199">
        <f t="shared" si="4"/>
        <v>129.47321599452158</v>
      </c>
      <c r="P29" s="199">
        <f t="shared" si="5"/>
        <v>44.432619396035655</v>
      </c>
    </row>
    <row r="30" spans="1:16" x14ac:dyDescent="0.35">
      <c r="A30" s="177" t="s">
        <v>26</v>
      </c>
      <c r="B30" s="32">
        <v>267687350</v>
      </c>
      <c r="C30" s="32">
        <v>114877</v>
      </c>
      <c r="D30" s="32">
        <f>(+B30*0.98)</f>
        <v>262333603</v>
      </c>
      <c r="E30" s="32">
        <v>190413965.09</v>
      </c>
      <c r="F30" s="32"/>
      <c r="G30" s="32">
        <v>116</v>
      </c>
      <c r="H30" s="32">
        <v>3819</v>
      </c>
      <c r="I30" s="32">
        <v>165700933</v>
      </c>
      <c r="J30" s="32">
        <v>116</v>
      </c>
      <c r="K30" s="32">
        <v>205258801.75999999</v>
      </c>
      <c r="L30" s="32">
        <v>145681817.52000001</v>
      </c>
      <c r="M30" s="199">
        <f t="shared" si="2"/>
        <v>61.900920233996857</v>
      </c>
      <c r="N30" s="199">
        <f t="shared" si="3"/>
        <v>78.243427228802247</v>
      </c>
      <c r="O30" s="199">
        <f t="shared" si="4"/>
        <v>76.507948065228746</v>
      </c>
      <c r="P30" s="199">
        <f t="shared" si="5"/>
        <v>3.3244252548377831</v>
      </c>
    </row>
    <row r="31" spans="1:16" x14ac:dyDescent="0.35">
      <c r="A31" s="177" t="s">
        <v>31</v>
      </c>
      <c r="B31" s="32">
        <v>103455009.59</v>
      </c>
      <c r="C31" s="32">
        <v>2555</v>
      </c>
      <c r="D31" s="32">
        <f>(+B31*0.98)</f>
        <v>101385909.39820001</v>
      </c>
      <c r="E31" s="32">
        <v>43853207.519999996</v>
      </c>
      <c r="F31" s="32"/>
      <c r="G31" s="32">
        <v>69</v>
      </c>
      <c r="H31" s="32">
        <v>2278</v>
      </c>
      <c r="I31" s="32">
        <v>147329037.38</v>
      </c>
      <c r="J31" s="32">
        <v>69</v>
      </c>
      <c r="K31" s="32">
        <v>103080828.34</v>
      </c>
      <c r="L31" s="32">
        <v>71753100.439999998</v>
      </c>
      <c r="M31" s="199">
        <f t="shared" si="2"/>
        <v>142.40879969358281</v>
      </c>
      <c r="N31" s="199">
        <f t="shared" si="3"/>
        <v>101.67175000141597</v>
      </c>
      <c r="O31" s="199">
        <f t="shared" si="4"/>
        <v>163.62109979589471</v>
      </c>
      <c r="P31" s="199">
        <f t="shared" si="5"/>
        <v>89.158512720156551</v>
      </c>
    </row>
    <row r="32" spans="1:16" x14ac:dyDescent="0.35">
      <c r="A32" s="177" t="s">
        <v>24</v>
      </c>
      <c r="B32" s="32">
        <v>376195785</v>
      </c>
      <c r="C32" s="32">
        <v>7354</v>
      </c>
      <c r="D32" s="32">
        <f>(+B32*0.98)</f>
        <v>368671869.30000001</v>
      </c>
      <c r="E32" s="32">
        <v>369245373.07999998</v>
      </c>
      <c r="F32" s="32"/>
      <c r="G32" s="32">
        <v>125</v>
      </c>
      <c r="H32" s="32">
        <v>17793</v>
      </c>
      <c r="I32" s="32">
        <v>357714393.55000001</v>
      </c>
      <c r="J32" s="32">
        <v>125</v>
      </c>
      <c r="K32" s="32">
        <v>360237585.79000002</v>
      </c>
      <c r="L32" s="32">
        <v>284239387.75</v>
      </c>
      <c r="M32" s="199">
        <f t="shared" si="2"/>
        <v>95.08729438582094</v>
      </c>
      <c r="N32" s="199">
        <f t="shared" si="3"/>
        <v>97.712251947507085</v>
      </c>
      <c r="O32" s="199">
        <f t="shared" si="4"/>
        <v>76.97845619000276</v>
      </c>
      <c r="P32" s="199">
        <f t="shared" si="5"/>
        <v>241.94995920587434</v>
      </c>
    </row>
    <row r="33" spans="1:16" x14ac:dyDescent="0.35">
      <c r="A33" s="177" t="s">
        <v>22</v>
      </c>
      <c r="B33" s="32">
        <v>547786000</v>
      </c>
      <c r="C33" s="32">
        <v>16865</v>
      </c>
      <c r="D33" s="32">
        <f>(+B33*0.98)</f>
        <v>536830280</v>
      </c>
      <c r="E33" s="32">
        <v>413954550.49000001</v>
      </c>
      <c r="F33" s="32"/>
      <c r="G33" s="32">
        <v>164</v>
      </c>
      <c r="H33" s="32">
        <v>17666</v>
      </c>
      <c r="I33" s="32">
        <v>453446112</v>
      </c>
      <c r="J33" s="32">
        <v>165</v>
      </c>
      <c r="K33" s="32">
        <v>440240497.51999998</v>
      </c>
      <c r="L33" s="32">
        <v>470091507.43000001</v>
      </c>
      <c r="M33" s="199">
        <f t="shared" si="2"/>
        <v>82.777966578189293</v>
      </c>
      <c r="N33" s="199">
        <f t="shared" si="3"/>
        <v>82.007389285120055</v>
      </c>
      <c r="O33" s="199">
        <f t="shared" si="4"/>
        <v>113.56114019607959</v>
      </c>
      <c r="P33" s="199">
        <f t="shared" si="5"/>
        <v>104.74948117402904</v>
      </c>
    </row>
    <row r="34" spans="1:16" x14ac:dyDescent="0.35">
      <c r="A34" s="175" t="s">
        <v>28</v>
      </c>
      <c r="B34" s="176">
        <f>(SUM(B35:B39))</f>
        <v>863649100</v>
      </c>
      <c r="C34" s="176">
        <f>(SUM(C35:C39))</f>
        <v>50736</v>
      </c>
      <c r="D34" s="176">
        <f>(SUM(D35:D39))</f>
        <v>846376118</v>
      </c>
      <c r="E34" s="176">
        <f>(SUM(E35:E39))</f>
        <v>828862529.91999996</v>
      </c>
      <c r="F34" s="176"/>
      <c r="G34" s="176">
        <f t="shared" ref="G34:L34" si="11">(SUM(G35:G39))</f>
        <v>666</v>
      </c>
      <c r="H34" s="176">
        <f t="shared" si="11"/>
        <v>27578</v>
      </c>
      <c r="I34" s="176">
        <f t="shared" si="11"/>
        <v>766149253.96000004</v>
      </c>
      <c r="J34" s="176">
        <f t="shared" si="11"/>
        <v>667</v>
      </c>
      <c r="K34" s="176">
        <f t="shared" si="11"/>
        <v>819687761.88000011</v>
      </c>
      <c r="L34" s="176">
        <f t="shared" si="11"/>
        <v>917852126.02999997</v>
      </c>
      <c r="M34" s="198">
        <f t="shared" si="2"/>
        <v>88.710710630046393</v>
      </c>
      <c r="N34" s="198">
        <f t="shared" si="3"/>
        <v>96.846749860680745</v>
      </c>
      <c r="O34" s="198">
        <f t="shared" si="4"/>
        <v>110.73635167445548</v>
      </c>
      <c r="P34" s="198">
        <f t="shared" si="5"/>
        <v>54.355881425417849</v>
      </c>
    </row>
    <row r="35" spans="1:16" x14ac:dyDescent="0.35">
      <c r="A35" s="177" t="s">
        <v>29</v>
      </c>
      <c r="B35" s="32">
        <v>130986000</v>
      </c>
      <c r="C35" s="32">
        <v>1835</v>
      </c>
      <c r="D35" s="32">
        <f>(+B35*0.98)</f>
        <v>128366280</v>
      </c>
      <c r="E35" s="32">
        <v>134017749.78999999</v>
      </c>
      <c r="F35" s="32"/>
      <c r="G35" s="32">
        <v>109</v>
      </c>
      <c r="H35" s="32">
        <v>1588</v>
      </c>
      <c r="I35" s="32">
        <v>145238098</v>
      </c>
      <c r="J35" s="32">
        <v>109</v>
      </c>
      <c r="K35" s="32">
        <v>158834326.31</v>
      </c>
      <c r="L35" s="32">
        <v>107008796.41999999</v>
      </c>
      <c r="M35" s="199">
        <f t="shared" si="2"/>
        <v>110.88062693722993</v>
      </c>
      <c r="N35" s="199">
        <f t="shared" si="3"/>
        <v>123.73524130324569</v>
      </c>
      <c r="O35" s="199">
        <f t="shared" si="4"/>
        <v>79.846734173404741</v>
      </c>
      <c r="P35" s="199">
        <f t="shared" si="5"/>
        <v>86.539509536784749</v>
      </c>
    </row>
    <row r="36" spans="1:16" x14ac:dyDescent="0.35">
      <c r="A36" s="177" t="s">
        <v>49</v>
      </c>
      <c r="B36" s="32">
        <v>88123000</v>
      </c>
      <c r="C36" s="32">
        <v>7729</v>
      </c>
      <c r="D36" s="32">
        <f>(+B36*0.98)</f>
        <v>86360540</v>
      </c>
      <c r="E36" s="32">
        <v>206060586.22</v>
      </c>
      <c r="F36" s="32"/>
      <c r="G36" s="32">
        <v>223</v>
      </c>
      <c r="H36" s="32">
        <v>11877</v>
      </c>
      <c r="I36" s="32">
        <v>215275951.30000001</v>
      </c>
      <c r="J36" s="32">
        <v>223</v>
      </c>
      <c r="K36" s="32">
        <v>225612289.16</v>
      </c>
      <c r="L36" s="32">
        <v>250974337.90000001</v>
      </c>
      <c r="M36" s="199">
        <f t="shared" si="2"/>
        <v>244.29031160990888</v>
      </c>
      <c r="N36" s="199">
        <f t="shared" si="3"/>
        <v>261.24464849339756</v>
      </c>
      <c r="O36" s="199">
        <f t="shared" si="4"/>
        <v>121.79638159043573</v>
      </c>
      <c r="P36" s="199">
        <f t="shared" si="5"/>
        <v>153.66800362271962</v>
      </c>
    </row>
    <row r="37" spans="1:16" x14ac:dyDescent="0.35">
      <c r="A37" s="177" t="s">
        <v>32</v>
      </c>
      <c r="B37" s="32">
        <v>197137100</v>
      </c>
      <c r="C37" s="32">
        <v>3005</v>
      </c>
      <c r="D37" s="32">
        <f>(+B37*0.98)</f>
        <v>193194358</v>
      </c>
      <c r="E37" s="32">
        <v>159629669</v>
      </c>
      <c r="F37" s="32"/>
      <c r="G37" s="32">
        <v>161</v>
      </c>
      <c r="H37" s="32">
        <v>2131</v>
      </c>
      <c r="I37" s="32">
        <v>115883810.66</v>
      </c>
      <c r="J37" s="32">
        <v>161</v>
      </c>
      <c r="K37" s="32">
        <v>132451319.59999999</v>
      </c>
      <c r="L37" s="32">
        <v>137209051.48000002</v>
      </c>
      <c r="M37" s="199">
        <f t="shared" si="2"/>
        <v>58.783359732896542</v>
      </c>
      <c r="N37" s="199">
        <f t="shared" si="3"/>
        <v>68.558585753316876</v>
      </c>
      <c r="O37" s="199">
        <f t="shared" si="4"/>
        <v>85.954605017692558</v>
      </c>
      <c r="P37" s="199">
        <f t="shared" si="5"/>
        <v>70.91514143094841</v>
      </c>
    </row>
    <row r="38" spans="1:16" x14ac:dyDescent="0.35">
      <c r="A38" s="177" t="s">
        <v>84</v>
      </c>
      <c r="B38" s="32">
        <v>315958000</v>
      </c>
      <c r="C38" s="32">
        <v>33920</v>
      </c>
      <c r="D38" s="32">
        <f>(+B38*0.98)</f>
        <v>309638840</v>
      </c>
      <c r="E38" s="32">
        <v>272077824</v>
      </c>
      <c r="F38" s="32"/>
      <c r="G38" s="32">
        <v>90</v>
      </c>
      <c r="H38" s="32">
        <v>8262</v>
      </c>
      <c r="I38" s="32">
        <v>232427394</v>
      </c>
      <c r="J38" s="32">
        <v>90</v>
      </c>
      <c r="K38" s="32">
        <v>241276574.47999999</v>
      </c>
      <c r="L38" s="32">
        <v>340269865.49000001</v>
      </c>
      <c r="M38" s="199">
        <f t="shared" si="2"/>
        <v>73.562750112356696</v>
      </c>
      <c r="N38" s="199">
        <f t="shared" si="3"/>
        <v>77.921934625514027</v>
      </c>
      <c r="O38" s="199">
        <f t="shared" si="4"/>
        <v>125.06343239866547</v>
      </c>
      <c r="P38" s="199">
        <f t="shared" si="5"/>
        <v>24.357311320754718</v>
      </c>
    </row>
    <row r="39" spans="1:16" x14ac:dyDescent="0.35">
      <c r="A39" s="177" t="s">
        <v>30</v>
      </c>
      <c r="B39" s="32">
        <v>131445000</v>
      </c>
      <c r="C39" s="32">
        <v>4247</v>
      </c>
      <c r="D39" s="32">
        <f>(+B39*0.98)</f>
        <v>128816100</v>
      </c>
      <c r="E39" s="32">
        <v>57076700.909999996</v>
      </c>
      <c r="F39" s="32"/>
      <c r="G39" s="32">
        <v>83</v>
      </c>
      <c r="H39" s="32">
        <v>3720</v>
      </c>
      <c r="I39" s="32">
        <v>57324000</v>
      </c>
      <c r="J39" s="32">
        <v>84</v>
      </c>
      <c r="K39" s="32">
        <v>61513252.329999998</v>
      </c>
      <c r="L39" s="32">
        <v>82390074.739999995</v>
      </c>
      <c r="M39" s="199">
        <f t="shared" si="2"/>
        <v>43.610635627068355</v>
      </c>
      <c r="N39" s="199">
        <f t="shared" si="3"/>
        <v>47.752767185157751</v>
      </c>
      <c r="O39" s="199">
        <f t="shared" si="4"/>
        <v>144.34974941861964</v>
      </c>
      <c r="P39" s="199">
        <f t="shared" si="5"/>
        <v>87.591240875912419</v>
      </c>
    </row>
    <row r="40" spans="1:16" x14ac:dyDescent="0.35">
      <c r="A40" s="175" t="s">
        <v>47</v>
      </c>
      <c r="B40" s="176">
        <f>(SUM(B41:B45))</f>
        <v>961624589</v>
      </c>
      <c r="C40" s="176">
        <f>(SUM(C41:C45))</f>
        <v>47476</v>
      </c>
      <c r="D40" s="176">
        <f>(SUM(D41:D45))</f>
        <v>942392097.22000003</v>
      </c>
      <c r="E40" s="176">
        <f>(SUM(E41:E45))</f>
        <v>1005801969.29</v>
      </c>
      <c r="F40" s="176"/>
      <c r="G40" s="176">
        <f t="shared" ref="G40:L40" si="12">(SUM(G41:G45))</f>
        <v>529</v>
      </c>
      <c r="H40" s="176">
        <f t="shared" si="12"/>
        <v>44465</v>
      </c>
      <c r="I40" s="176">
        <f t="shared" si="12"/>
        <v>706035473.18000007</v>
      </c>
      <c r="J40" s="176">
        <f t="shared" si="12"/>
        <v>530</v>
      </c>
      <c r="K40" s="176">
        <f t="shared" si="12"/>
        <v>761453984.73000002</v>
      </c>
      <c r="L40" s="176">
        <f t="shared" si="12"/>
        <v>760095876.01999998</v>
      </c>
      <c r="M40" s="198">
        <f t="shared" si="2"/>
        <v>73.421112693697992</v>
      </c>
      <c r="N40" s="198">
        <f t="shared" si="3"/>
        <v>80.800124170846019</v>
      </c>
      <c r="O40" s="198">
        <f t="shared" si="4"/>
        <v>75.571126248296679</v>
      </c>
      <c r="P40" s="198">
        <f t="shared" si="5"/>
        <v>93.657848175920464</v>
      </c>
    </row>
    <row r="41" spans="1:16" x14ac:dyDescent="0.35">
      <c r="A41" s="177" t="s">
        <v>8</v>
      </c>
      <c r="B41" s="32">
        <v>277645600</v>
      </c>
      <c r="C41" s="32">
        <v>3114</v>
      </c>
      <c r="D41" s="32">
        <f>(+B41*0.98)</f>
        <v>272092688</v>
      </c>
      <c r="E41" s="32">
        <v>308953922.03999996</v>
      </c>
      <c r="F41" s="32"/>
      <c r="G41" s="32">
        <v>108</v>
      </c>
      <c r="H41" s="32">
        <v>18659</v>
      </c>
      <c r="I41" s="32">
        <v>227948430.93000001</v>
      </c>
      <c r="J41" s="32">
        <v>108</v>
      </c>
      <c r="K41" s="32">
        <v>222612802.98999998</v>
      </c>
      <c r="L41" s="32">
        <v>250235244.84999996</v>
      </c>
      <c r="M41" s="199">
        <f t="shared" si="2"/>
        <v>82.100501837594408</v>
      </c>
      <c r="N41" s="199">
        <f t="shared" si="3"/>
        <v>81.815062589995051</v>
      </c>
      <c r="O41" s="199">
        <f t="shared" si="4"/>
        <v>80.994357733902561</v>
      </c>
      <c r="P41" s="199">
        <f t="shared" si="5"/>
        <v>599.19717405266533</v>
      </c>
    </row>
    <row r="42" spans="1:16" x14ac:dyDescent="0.35">
      <c r="A42" s="177" t="s">
        <v>23</v>
      </c>
      <c r="B42" s="32">
        <v>149283010</v>
      </c>
      <c r="C42" s="32">
        <v>10890</v>
      </c>
      <c r="D42" s="32">
        <f>(+B42*0.98)</f>
        <v>146297349.80000001</v>
      </c>
      <c r="E42" s="32">
        <v>144201689.75999999</v>
      </c>
      <c r="F42" s="32"/>
      <c r="G42" s="32">
        <v>54</v>
      </c>
      <c r="H42" s="32">
        <v>2371</v>
      </c>
      <c r="I42" s="32">
        <v>113417152.75</v>
      </c>
      <c r="J42" s="32">
        <v>54</v>
      </c>
      <c r="K42" s="32">
        <v>117107735.7</v>
      </c>
      <c r="L42" s="32">
        <v>133736503.45</v>
      </c>
      <c r="M42" s="199">
        <f t="shared" si="2"/>
        <v>75.974588635371163</v>
      </c>
      <c r="N42" s="199">
        <f t="shared" si="3"/>
        <v>80.047749231339793</v>
      </c>
      <c r="O42" s="199">
        <f t="shared" si="4"/>
        <v>92.742674286676134</v>
      </c>
      <c r="P42" s="199">
        <f t="shared" si="5"/>
        <v>21.7722681359045</v>
      </c>
    </row>
    <row r="43" spans="1:16" x14ac:dyDescent="0.35">
      <c r="A43" s="177" t="s">
        <v>61</v>
      </c>
      <c r="B43" s="32">
        <v>131245516</v>
      </c>
      <c r="C43" s="32">
        <v>7039</v>
      </c>
      <c r="D43" s="32">
        <f>(+B43*0.98)</f>
        <v>128620605.67999999</v>
      </c>
      <c r="E43" s="32">
        <v>120256365.19</v>
      </c>
      <c r="F43" s="32"/>
      <c r="G43" s="32">
        <v>136</v>
      </c>
      <c r="H43" s="32">
        <v>5027</v>
      </c>
      <c r="I43" s="32">
        <v>117020400</v>
      </c>
      <c r="J43" s="32">
        <v>137</v>
      </c>
      <c r="K43" s="32">
        <v>121196081.48</v>
      </c>
      <c r="L43" s="32">
        <v>69527874.540000007</v>
      </c>
      <c r="M43" s="199">
        <f t="shared" si="2"/>
        <v>89.161446094661244</v>
      </c>
      <c r="N43" s="199">
        <f t="shared" si="3"/>
        <v>94.227577952422536</v>
      </c>
      <c r="O43" s="199">
        <f t="shared" si="4"/>
        <v>57.816377894133829</v>
      </c>
      <c r="P43" s="199">
        <f t="shared" si="5"/>
        <v>71.416394374200877</v>
      </c>
    </row>
    <row r="44" spans="1:16" x14ac:dyDescent="0.35">
      <c r="A44" s="177" t="s">
        <v>25</v>
      </c>
      <c r="B44" s="32">
        <v>174983000</v>
      </c>
      <c r="C44" s="32">
        <v>5154</v>
      </c>
      <c r="D44" s="32">
        <f>(+B44*0.98)</f>
        <v>171483340</v>
      </c>
      <c r="E44" s="32">
        <v>128890436.77000001</v>
      </c>
      <c r="F44" s="32"/>
      <c r="G44" s="32">
        <v>77</v>
      </c>
      <c r="H44" s="32">
        <v>4632</v>
      </c>
      <c r="I44" s="32">
        <v>74901489.5</v>
      </c>
      <c r="J44" s="32">
        <v>77</v>
      </c>
      <c r="K44" s="32">
        <v>79904469.769999996</v>
      </c>
      <c r="L44" s="32">
        <v>68252262.829999998</v>
      </c>
      <c r="M44" s="199">
        <f t="shared" si="2"/>
        <v>42.805009343764823</v>
      </c>
      <c r="N44" s="199">
        <f t="shared" si="3"/>
        <v>46.596054036502906</v>
      </c>
      <c r="O44" s="199">
        <f t="shared" si="4"/>
        <v>52.953705907439442</v>
      </c>
      <c r="P44" s="199">
        <f t="shared" si="5"/>
        <v>89.87194412107101</v>
      </c>
    </row>
    <row r="45" spans="1:16" x14ac:dyDescent="0.35">
      <c r="A45" s="177" t="s">
        <v>15</v>
      </c>
      <c r="B45" s="32">
        <v>228467463</v>
      </c>
      <c r="C45" s="32">
        <v>21279</v>
      </c>
      <c r="D45" s="32">
        <f>(+B45*0.98)</f>
        <v>223898113.74000001</v>
      </c>
      <c r="E45" s="32">
        <v>303499555.52999997</v>
      </c>
      <c r="F45" s="32"/>
      <c r="G45" s="32">
        <v>154</v>
      </c>
      <c r="H45" s="32">
        <v>13776</v>
      </c>
      <c r="I45" s="32">
        <v>172748000</v>
      </c>
      <c r="J45" s="32">
        <v>154</v>
      </c>
      <c r="K45" s="32">
        <v>220632894.78999996</v>
      </c>
      <c r="L45" s="32">
        <v>238343990.34999999</v>
      </c>
      <c r="M45" s="199">
        <f t="shared" si="2"/>
        <v>75.611641908064612</v>
      </c>
      <c r="N45" s="199">
        <f t="shared" si="3"/>
        <v>98.541649638999758</v>
      </c>
      <c r="O45" s="199">
        <f t="shared" si="4"/>
        <v>78.531907545558312</v>
      </c>
      <c r="P45" s="199">
        <f t="shared" si="5"/>
        <v>64.739884393063591</v>
      </c>
    </row>
    <row r="46" spans="1:16" ht="25.5" x14ac:dyDescent="0.5">
      <c r="A46" s="7" t="s">
        <v>85</v>
      </c>
      <c r="B46" s="30">
        <f>SUM(B8+B14+B21+B28+B34+B40)</f>
        <v>7514450279.5900002</v>
      </c>
      <c r="C46" s="30">
        <f t="shared" ref="C46:L46" si="13">SUM(C8+C14+C21+C28+C34+C40)</f>
        <v>414649</v>
      </c>
      <c r="D46" s="30">
        <f t="shared" si="13"/>
        <v>7364161273.9982004</v>
      </c>
      <c r="E46" s="30">
        <f t="shared" si="13"/>
        <v>5524817490.1199999</v>
      </c>
      <c r="F46" s="30"/>
      <c r="G46" s="30">
        <f t="shared" si="13"/>
        <v>3929</v>
      </c>
      <c r="H46" s="30">
        <f t="shared" si="13"/>
        <v>211261</v>
      </c>
      <c r="I46" s="30">
        <f t="shared" si="13"/>
        <v>5577038008.5300007</v>
      </c>
      <c r="J46" s="30">
        <f t="shared" si="13"/>
        <v>3932</v>
      </c>
      <c r="K46" s="30">
        <f t="shared" si="13"/>
        <v>5695817035.5100002</v>
      </c>
      <c r="L46" s="30">
        <f t="shared" si="13"/>
        <v>5997179211.9099998</v>
      </c>
      <c r="M46" s="178">
        <f t="shared" si="2"/>
        <v>74.217511607972114</v>
      </c>
      <c r="N46" s="178">
        <f t="shared" si="3"/>
        <v>77.345088240002497</v>
      </c>
      <c r="O46" s="178">
        <f t="shared" si="4"/>
        <v>108.54981585608432</v>
      </c>
      <c r="P46" s="178">
        <f t="shared" si="5"/>
        <v>50.949357167146189</v>
      </c>
    </row>
    <row r="47" spans="1:16" s="133" customFormat="1" ht="15.75" x14ac:dyDescent="0.25">
      <c r="A47" s="132"/>
      <c r="B47" s="179"/>
      <c r="C47" s="179"/>
      <c r="D47" s="179"/>
      <c r="E47" s="179"/>
      <c r="F47" s="180"/>
      <c r="G47" s="179"/>
      <c r="H47" s="179"/>
      <c r="I47" s="181"/>
      <c r="J47" s="179"/>
      <c r="K47" s="179"/>
      <c r="L47" s="179"/>
      <c r="M47" s="179"/>
      <c r="N47" s="179"/>
      <c r="O47" s="179"/>
      <c r="P47" s="179"/>
    </row>
    <row r="48" spans="1:16" x14ac:dyDescent="0.35"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</row>
    <row r="49" spans="2:20" x14ac:dyDescent="0.3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2:20" x14ac:dyDescent="0.3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2:20" x14ac:dyDescent="0.3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2:20" x14ac:dyDescent="0.35">
      <c r="B52" s="32"/>
      <c r="C52" s="32"/>
      <c r="D52" s="32"/>
      <c r="E52" s="32"/>
      <c r="F52" s="32"/>
      <c r="G52" s="32"/>
      <c r="H52" s="32"/>
      <c r="I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2:20" x14ac:dyDescent="0.35"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2:20" x14ac:dyDescent="0.3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2:20" x14ac:dyDescent="0.35">
      <c r="B55" s="32"/>
      <c r="C55" s="32"/>
      <c r="D55" s="32"/>
      <c r="E55" s="32"/>
      <c r="F55" s="32"/>
      <c r="G55" s="32"/>
      <c r="H55" s="32"/>
      <c r="I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2:20" x14ac:dyDescent="0.3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2:20" x14ac:dyDescent="0.35">
      <c r="B57" s="32"/>
      <c r="C57" s="32"/>
      <c r="D57" s="32"/>
      <c r="E57" s="32"/>
      <c r="F57" s="32"/>
      <c r="G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2:20" x14ac:dyDescent="0.3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2:20" x14ac:dyDescent="0.3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2:20" x14ac:dyDescent="0.3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2:20" x14ac:dyDescent="0.3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2:20" x14ac:dyDescent="0.35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</sheetData>
  <mergeCells count="8">
    <mergeCell ref="A1:P1"/>
    <mergeCell ref="A2:P2"/>
    <mergeCell ref="A3:P3"/>
    <mergeCell ref="A4:P4"/>
    <mergeCell ref="A6:A7"/>
    <mergeCell ref="B6:E6"/>
    <mergeCell ref="G6:L6"/>
    <mergeCell ref="M6:P6"/>
  </mergeCells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headerFooter alignWithMargins="0">
    <oddFooter>&amp;LPalaneación Estratégica -  Sección de Estadística.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21E0-12FA-47B2-B400-C89FE8F4CF77}">
  <sheetPr>
    <pageSetUpPr fitToPage="1"/>
  </sheetPr>
  <dimension ref="A1:P49"/>
  <sheetViews>
    <sheetView showGridLines="0" zoomScale="85" zoomScaleNormal="85" workbookViewId="0">
      <selection activeCell="F51" sqref="F51"/>
    </sheetView>
  </sheetViews>
  <sheetFormatPr baseColWidth="10" defaultRowHeight="15" x14ac:dyDescent="0.2"/>
  <cols>
    <col min="1" max="1" width="32.42578125" style="9" customWidth="1"/>
    <col min="2" max="2" width="12.42578125" style="19" customWidth="1"/>
    <col min="3" max="3" width="16.7109375" style="19" customWidth="1"/>
    <col min="4" max="4" width="16" style="19" customWidth="1"/>
    <col min="5" max="5" width="14.5703125" style="19" customWidth="1"/>
    <col min="6" max="6" width="19.5703125" style="19" customWidth="1"/>
    <col min="7" max="7" width="21.28515625" style="19" bestFit="1" customWidth="1"/>
    <col min="8" max="8" width="20.140625" style="19" bestFit="1" customWidth="1"/>
    <col min="9" max="9" width="11.85546875" style="19" bestFit="1" customWidth="1"/>
    <col min="10" max="10" width="13.28515625" style="19" bestFit="1" customWidth="1"/>
    <col min="11" max="11" width="14.5703125" style="19" bestFit="1" customWidth="1"/>
    <col min="12" max="12" width="12.28515625" style="82" bestFit="1" customWidth="1"/>
    <col min="13" max="13" width="12.140625" style="19" bestFit="1" customWidth="1"/>
    <col min="14" max="14" width="20" style="9" bestFit="1" customWidth="1"/>
    <col min="15" max="15" width="14.85546875" style="9" hidden="1" customWidth="1"/>
    <col min="16" max="18" width="0" style="9" hidden="1" customWidth="1"/>
    <col min="19" max="16384" width="11.42578125" style="9"/>
  </cols>
  <sheetData>
    <row r="1" spans="1:16" ht="26.25" x14ac:dyDescent="0.4">
      <c r="A1" s="239" t="s">
        <v>86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6" ht="24" customHeight="1" x14ac:dyDescent="0.4">
      <c r="A2" s="240" t="s">
        <v>194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6" ht="15" customHeight="1" x14ac:dyDescent="0.5">
      <c r="A3" s="35"/>
      <c r="B3" s="36"/>
      <c r="C3" s="36"/>
      <c r="D3" s="36"/>
      <c r="E3" s="36"/>
      <c r="F3" s="36"/>
      <c r="G3" s="36"/>
      <c r="H3" s="36"/>
      <c r="I3" s="36"/>
      <c r="J3" s="36"/>
      <c r="K3" s="36" t="s">
        <v>0</v>
      </c>
      <c r="L3" s="78"/>
      <c r="M3" s="37"/>
    </row>
    <row r="4" spans="1:16" ht="15.75" customHeight="1" x14ac:dyDescent="0.3">
      <c r="A4" s="10" t="s">
        <v>51</v>
      </c>
      <c r="B4" s="241" t="s">
        <v>0</v>
      </c>
      <c r="C4" s="241"/>
      <c r="D4" s="241" t="s">
        <v>0</v>
      </c>
      <c r="E4" s="241"/>
      <c r="F4" s="38" t="s">
        <v>0</v>
      </c>
      <c r="G4" s="38"/>
      <c r="H4" s="38" t="s">
        <v>0</v>
      </c>
      <c r="I4" s="38"/>
      <c r="J4" s="38" t="s">
        <v>0</v>
      </c>
      <c r="K4" s="38"/>
      <c r="L4" s="79" t="s">
        <v>0</v>
      </c>
      <c r="M4" s="38"/>
    </row>
    <row r="5" spans="1:16" ht="15.75" customHeight="1" x14ac:dyDescent="0.3">
      <c r="A5" s="10" t="s">
        <v>37</v>
      </c>
      <c r="B5" s="242" t="s">
        <v>87</v>
      </c>
      <c r="C5" s="242"/>
      <c r="D5" s="243" t="s">
        <v>88</v>
      </c>
      <c r="E5" s="243"/>
      <c r="F5" s="242" t="s">
        <v>89</v>
      </c>
      <c r="G5" s="242"/>
      <c r="H5" s="243" t="s">
        <v>88</v>
      </c>
      <c r="I5" s="243"/>
      <c r="J5" s="242" t="s">
        <v>90</v>
      </c>
      <c r="K5" s="242"/>
      <c r="L5" s="243" t="s">
        <v>88</v>
      </c>
      <c r="M5" s="243"/>
      <c r="O5" s="11" t="s">
        <v>91</v>
      </c>
    </row>
    <row r="6" spans="1:16" ht="16.5" customHeight="1" x14ac:dyDescent="0.3">
      <c r="A6" s="10" t="s">
        <v>44</v>
      </c>
      <c r="B6" s="10">
        <v>2025</v>
      </c>
      <c r="C6" s="10">
        <v>2026</v>
      </c>
      <c r="D6" s="10" t="s">
        <v>92</v>
      </c>
      <c r="E6" s="10" t="s">
        <v>93</v>
      </c>
      <c r="F6" s="10">
        <v>2025</v>
      </c>
      <c r="G6" s="10">
        <v>2026</v>
      </c>
      <c r="H6" s="10" t="s">
        <v>92</v>
      </c>
      <c r="I6" s="10" t="s">
        <v>93</v>
      </c>
      <c r="J6" s="10">
        <v>2025</v>
      </c>
      <c r="K6" s="10">
        <v>2026</v>
      </c>
      <c r="L6" s="80" t="s">
        <v>92</v>
      </c>
      <c r="M6" s="10" t="s">
        <v>93</v>
      </c>
      <c r="N6" s="9" t="s">
        <v>0</v>
      </c>
      <c r="O6" s="11"/>
    </row>
    <row r="7" spans="1:16" ht="21" customHeight="1" x14ac:dyDescent="0.3">
      <c r="A7" s="158" t="s">
        <v>1</v>
      </c>
      <c r="B7" s="159">
        <f>SUM(B8:B12)</f>
        <v>493</v>
      </c>
      <c r="C7" s="159">
        <f>SUM(C8:C12)</f>
        <v>471</v>
      </c>
      <c r="D7" s="160">
        <f>+C7-B7</f>
        <v>-22</v>
      </c>
      <c r="E7" s="161">
        <f t="shared" ref="E7:E44" si="0">D7/B7*100</f>
        <v>-4.4624746450304258</v>
      </c>
      <c r="F7" s="159">
        <f t="shared" ref="F7:G7" si="1">SUM(F8:F12)</f>
        <v>950008403.23000002</v>
      </c>
      <c r="G7" s="159">
        <f t="shared" si="1"/>
        <v>908058469.13999999</v>
      </c>
      <c r="H7" s="162">
        <f t="shared" ref="H7:H44" si="2">G7-F7</f>
        <v>-41949934.090000033</v>
      </c>
      <c r="I7" s="161">
        <f>H7/F7*100</f>
        <v>-4.4157434763073171</v>
      </c>
      <c r="J7" s="159">
        <f t="shared" ref="J7:K7" si="3">SUM(J8:J12)</f>
        <v>8383</v>
      </c>
      <c r="K7" s="159">
        <f t="shared" si="3"/>
        <v>5314</v>
      </c>
      <c r="L7" s="163">
        <f t="shared" ref="L7:L44" si="4">K7-J7</f>
        <v>-3069</v>
      </c>
      <c r="M7" s="161">
        <f t="shared" ref="M7:M44" si="5">L7/J7*100</f>
        <v>-36.609805558869141</v>
      </c>
      <c r="N7" s="39" t="s">
        <v>0</v>
      </c>
      <c r="O7" s="11" t="s">
        <v>0</v>
      </c>
    </row>
    <row r="8" spans="1:16" ht="18" customHeight="1" x14ac:dyDescent="0.3">
      <c r="A8" s="164" t="s">
        <v>2</v>
      </c>
      <c r="B8" s="164">
        <v>191</v>
      </c>
      <c r="C8" s="164">
        <f>'% Ejec. Sucursales y Regionales'!G9</f>
        <v>210</v>
      </c>
      <c r="D8" s="165">
        <f>C8-B8</f>
        <v>19</v>
      </c>
      <c r="E8" s="166">
        <f t="shared" si="0"/>
        <v>9.9476439790575917</v>
      </c>
      <c r="F8" s="167">
        <v>527401505.22999996</v>
      </c>
      <c r="G8" s="164">
        <f>'% Ejec. Sucursales y Regionales'!I9</f>
        <v>589766272.13999999</v>
      </c>
      <c r="H8" s="168">
        <f t="shared" si="2"/>
        <v>62364766.910000026</v>
      </c>
      <c r="I8" s="166">
        <f t="shared" ref="I8:I44" si="6">H8/F8*100</f>
        <v>11.82491257449156</v>
      </c>
      <c r="J8" s="169">
        <v>100</v>
      </c>
      <c r="K8" s="170">
        <f>'% Ejec. Sucursales y Regionales'!H9</f>
        <v>97</v>
      </c>
      <c r="L8" s="165">
        <f t="shared" si="4"/>
        <v>-3</v>
      </c>
      <c r="M8" s="166">
        <f t="shared" si="5"/>
        <v>-3</v>
      </c>
      <c r="N8" s="20"/>
      <c r="O8" s="11" t="s">
        <v>0</v>
      </c>
      <c r="P8" s="11" t="s">
        <v>0</v>
      </c>
    </row>
    <row r="9" spans="1:16" ht="18" customHeight="1" x14ac:dyDescent="0.3">
      <c r="A9" s="164" t="s">
        <v>48</v>
      </c>
      <c r="B9" s="164">
        <v>63</v>
      </c>
      <c r="C9" s="164">
        <f>'% Ejec. Sucursales y Regionales'!G10</f>
        <v>65</v>
      </c>
      <c r="D9" s="165">
        <f t="shared" ref="D9:D44" si="7">C9-B9</f>
        <v>2</v>
      </c>
      <c r="E9" s="166">
        <f t="shared" si="0"/>
        <v>3.1746031746031744</v>
      </c>
      <c r="F9" s="167">
        <v>65105563</v>
      </c>
      <c r="G9" s="164">
        <f>'% Ejec. Sucursales y Regionales'!I10</f>
        <v>76724500</v>
      </c>
      <c r="H9" s="168">
        <f t="shared" si="2"/>
        <v>11618937</v>
      </c>
      <c r="I9" s="166">
        <f t="shared" si="6"/>
        <v>17.846304470172541</v>
      </c>
      <c r="J9" s="169">
        <v>568</v>
      </c>
      <c r="K9" s="170">
        <f>'% Ejec. Sucursales y Regionales'!H10</f>
        <v>960</v>
      </c>
      <c r="L9" s="165">
        <f t="shared" si="4"/>
        <v>392</v>
      </c>
      <c r="M9" s="166">
        <f t="shared" si="5"/>
        <v>69.014084507042256</v>
      </c>
      <c r="N9" s="20"/>
      <c r="O9" s="11" t="s">
        <v>0</v>
      </c>
      <c r="P9" s="11"/>
    </row>
    <row r="10" spans="1:16" ht="18" customHeight="1" x14ac:dyDescent="0.3">
      <c r="A10" s="164" t="s">
        <v>5</v>
      </c>
      <c r="B10" s="164">
        <v>67</v>
      </c>
      <c r="C10" s="164">
        <f>'% Ejec. Sucursales y Regionales'!G11</f>
        <v>60</v>
      </c>
      <c r="D10" s="165">
        <f t="shared" si="7"/>
        <v>-7</v>
      </c>
      <c r="E10" s="166">
        <f t="shared" si="0"/>
        <v>-10.44776119402985</v>
      </c>
      <c r="F10" s="167">
        <v>168428363</v>
      </c>
      <c r="G10" s="164">
        <f>'% Ejec. Sucursales y Regionales'!I11</f>
        <v>59276775</v>
      </c>
      <c r="H10" s="168">
        <f t="shared" si="2"/>
        <v>-109151588</v>
      </c>
      <c r="I10" s="166">
        <f t="shared" si="6"/>
        <v>-64.805942452815984</v>
      </c>
      <c r="J10" s="169">
        <v>911</v>
      </c>
      <c r="K10" s="170">
        <f>'% Ejec. Sucursales y Regionales'!H11</f>
        <v>443</v>
      </c>
      <c r="L10" s="165">
        <f t="shared" si="4"/>
        <v>-468</v>
      </c>
      <c r="M10" s="166">
        <f t="shared" si="5"/>
        <v>-51.37211855104281</v>
      </c>
      <c r="N10" s="20"/>
      <c r="O10" s="11" t="s">
        <v>0</v>
      </c>
      <c r="P10" s="11"/>
    </row>
    <row r="11" spans="1:16" ht="18" customHeight="1" x14ac:dyDescent="0.3">
      <c r="A11" s="164" t="s">
        <v>4</v>
      </c>
      <c r="B11" s="164">
        <v>77</v>
      </c>
      <c r="C11" s="164">
        <f>'% Ejec. Sucursales y Regionales'!G12</f>
        <v>47</v>
      </c>
      <c r="D11" s="165">
        <f t="shared" si="7"/>
        <v>-30</v>
      </c>
      <c r="E11" s="166">
        <f t="shared" si="0"/>
        <v>-38.961038961038966</v>
      </c>
      <c r="F11" s="167">
        <v>103912822</v>
      </c>
      <c r="G11" s="164">
        <f>'% Ejec. Sucursales y Regionales'!I12</f>
        <v>77366000</v>
      </c>
      <c r="H11" s="168">
        <f t="shared" si="2"/>
        <v>-26546822</v>
      </c>
      <c r="I11" s="166">
        <f t="shared" si="6"/>
        <v>-25.547205329482825</v>
      </c>
      <c r="J11" s="169">
        <v>4056</v>
      </c>
      <c r="K11" s="170">
        <f>'% Ejec. Sucursales y Regionales'!H12</f>
        <v>1474</v>
      </c>
      <c r="L11" s="165">
        <f t="shared" si="4"/>
        <v>-2582</v>
      </c>
      <c r="M11" s="166">
        <f t="shared" si="5"/>
        <v>-63.658777120315577</v>
      </c>
      <c r="N11" s="20"/>
      <c r="O11" s="11"/>
      <c r="P11" s="11"/>
    </row>
    <row r="12" spans="1:16" ht="18" customHeight="1" x14ac:dyDescent="0.3">
      <c r="A12" s="164" t="s">
        <v>3</v>
      </c>
      <c r="B12" s="164">
        <v>95</v>
      </c>
      <c r="C12" s="164">
        <f>'% Ejec. Sucursales y Regionales'!G13</f>
        <v>89</v>
      </c>
      <c r="D12" s="165">
        <f t="shared" si="7"/>
        <v>-6</v>
      </c>
      <c r="E12" s="166">
        <f t="shared" si="0"/>
        <v>-6.3157894736842106</v>
      </c>
      <c r="F12" s="167">
        <v>85160150</v>
      </c>
      <c r="G12" s="164">
        <f>'% Ejec. Sucursales y Regionales'!I13</f>
        <v>104924922</v>
      </c>
      <c r="H12" s="168">
        <f t="shared" si="2"/>
        <v>19764772</v>
      </c>
      <c r="I12" s="166">
        <f t="shared" si="6"/>
        <v>23.208944559162941</v>
      </c>
      <c r="J12" s="169">
        <v>2748</v>
      </c>
      <c r="K12" s="170">
        <f>'% Ejec. Sucursales y Regionales'!H13</f>
        <v>2340</v>
      </c>
      <c r="L12" s="165">
        <f t="shared" si="4"/>
        <v>-408</v>
      </c>
      <c r="M12" s="166">
        <f t="shared" si="5"/>
        <v>-14.847161572052403</v>
      </c>
      <c r="N12" s="20"/>
      <c r="O12" s="11"/>
      <c r="P12" s="11"/>
    </row>
    <row r="13" spans="1:16" ht="18" customHeight="1" x14ac:dyDescent="0.3">
      <c r="A13" s="158" t="s">
        <v>6</v>
      </c>
      <c r="B13" s="159">
        <f>SUM(B14:B19)</f>
        <v>570</v>
      </c>
      <c r="C13" s="159">
        <f>SUM(C14:C19)</f>
        <v>640</v>
      </c>
      <c r="D13" s="163">
        <f t="shared" si="7"/>
        <v>70</v>
      </c>
      <c r="E13" s="161">
        <f t="shared" si="0"/>
        <v>12.280701754385964</v>
      </c>
      <c r="F13" s="159">
        <f t="shared" ref="F13:G13" si="8">SUM(F14:F19)</f>
        <v>463764265.50999999</v>
      </c>
      <c r="G13" s="159">
        <f t="shared" si="8"/>
        <v>472206533.19999999</v>
      </c>
      <c r="H13" s="162">
        <f t="shared" si="2"/>
        <v>8442267.6899999976</v>
      </c>
      <c r="I13" s="161">
        <f t="shared" si="6"/>
        <v>1.8203790843427887</v>
      </c>
      <c r="J13" s="159">
        <f t="shared" ref="J13:K13" si="9">SUM(J14:J19)</f>
        <v>18861</v>
      </c>
      <c r="K13" s="159">
        <f t="shared" si="9"/>
        <v>16902</v>
      </c>
      <c r="L13" s="163">
        <f t="shared" si="4"/>
        <v>-1959</v>
      </c>
      <c r="M13" s="161">
        <f t="shared" si="5"/>
        <v>-10.386511849848896</v>
      </c>
      <c r="N13" s="20"/>
      <c r="O13" s="11" t="s">
        <v>0</v>
      </c>
      <c r="P13" s="11"/>
    </row>
    <row r="14" spans="1:16" ht="21" customHeight="1" x14ac:dyDescent="0.3">
      <c r="A14" s="164" t="s">
        <v>9</v>
      </c>
      <c r="B14" s="164">
        <v>91</v>
      </c>
      <c r="C14" s="164">
        <f>'% Ejec. Sucursales y Regionales'!G15</f>
        <v>102</v>
      </c>
      <c r="D14" s="165">
        <f t="shared" si="7"/>
        <v>11</v>
      </c>
      <c r="E14" s="166">
        <f t="shared" si="0"/>
        <v>12.087912087912088</v>
      </c>
      <c r="F14" s="167">
        <v>57349183</v>
      </c>
      <c r="G14" s="164">
        <f>'% Ejec. Sucursales y Regionales'!I15</f>
        <v>84038500</v>
      </c>
      <c r="H14" s="168">
        <f t="shared" si="2"/>
        <v>26689317</v>
      </c>
      <c r="I14" s="166">
        <f t="shared" si="6"/>
        <v>46.538268906115015</v>
      </c>
      <c r="J14" s="169">
        <v>3323</v>
      </c>
      <c r="K14" s="170">
        <f>'% Ejec. Sucursales y Regionales'!H15</f>
        <v>3279</v>
      </c>
      <c r="L14" s="165">
        <f t="shared" si="4"/>
        <v>-44</v>
      </c>
      <c r="M14" s="166">
        <f t="shared" si="5"/>
        <v>-1.3241047246464039</v>
      </c>
      <c r="N14" s="20"/>
      <c r="O14" s="11"/>
      <c r="P14" s="11"/>
    </row>
    <row r="15" spans="1:16" ht="18" customHeight="1" x14ac:dyDescent="0.3">
      <c r="A15" s="164" t="s">
        <v>34</v>
      </c>
      <c r="B15" s="164">
        <v>74</v>
      </c>
      <c r="C15" s="164">
        <f>'% Ejec. Sucursales y Regionales'!G16</f>
        <v>106</v>
      </c>
      <c r="D15" s="165">
        <f t="shared" si="7"/>
        <v>32</v>
      </c>
      <c r="E15" s="166">
        <f t="shared" si="0"/>
        <v>43.243243243243242</v>
      </c>
      <c r="F15" s="167">
        <v>149942926.40000001</v>
      </c>
      <c r="G15" s="164">
        <f>'% Ejec. Sucursales y Regionales'!I16</f>
        <v>159818600</v>
      </c>
      <c r="H15" s="168">
        <f t="shared" si="2"/>
        <v>9875673.599999994</v>
      </c>
      <c r="I15" s="166">
        <f t="shared" si="6"/>
        <v>6.5862884212722639</v>
      </c>
      <c r="J15" s="169">
        <v>2117</v>
      </c>
      <c r="K15" s="170">
        <f>'% Ejec. Sucursales y Regionales'!H16</f>
        <v>2487</v>
      </c>
      <c r="L15" s="165">
        <f t="shared" si="4"/>
        <v>370</v>
      </c>
      <c r="M15" s="166">
        <f t="shared" si="5"/>
        <v>17.47756258856873</v>
      </c>
      <c r="N15" s="20"/>
      <c r="O15" s="11" t="s">
        <v>0</v>
      </c>
      <c r="P15" s="11"/>
    </row>
    <row r="16" spans="1:16" ht="18" customHeight="1" x14ac:dyDescent="0.3">
      <c r="A16" s="164" t="s">
        <v>11</v>
      </c>
      <c r="B16" s="164">
        <v>76</v>
      </c>
      <c r="C16" s="164">
        <f>'% Ejec. Sucursales y Regionales'!G17</f>
        <v>100</v>
      </c>
      <c r="D16" s="165">
        <f t="shared" si="7"/>
        <v>24</v>
      </c>
      <c r="E16" s="166">
        <f t="shared" si="0"/>
        <v>31.578947368421051</v>
      </c>
      <c r="F16" s="167">
        <v>32181716.109999999</v>
      </c>
      <c r="G16" s="164">
        <f>'% Ejec. Sucursales y Regionales'!I17</f>
        <v>42860200</v>
      </c>
      <c r="H16" s="168">
        <f t="shared" si="2"/>
        <v>10678483.890000001</v>
      </c>
      <c r="I16" s="166">
        <f t="shared" si="6"/>
        <v>33.181834845289117</v>
      </c>
      <c r="J16" s="169">
        <v>1432</v>
      </c>
      <c r="K16" s="170">
        <f>'% Ejec. Sucursales y Regionales'!H17</f>
        <v>1842</v>
      </c>
      <c r="L16" s="165">
        <f t="shared" si="4"/>
        <v>410</v>
      </c>
      <c r="M16" s="166">
        <f t="shared" si="5"/>
        <v>28.631284916201118</v>
      </c>
      <c r="N16" s="20"/>
      <c r="O16" s="11" t="s">
        <v>0</v>
      </c>
      <c r="P16" s="11"/>
    </row>
    <row r="17" spans="1:16" ht="21" customHeight="1" x14ac:dyDescent="0.3">
      <c r="A17" s="164" t="s">
        <v>10</v>
      </c>
      <c r="B17" s="164">
        <v>81</v>
      </c>
      <c r="C17" s="164">
        <f>'% Ejec. Sucursales y Regionales'!G18</f>
        <v>80</v>
      </c>
      <c r="D17" s="165">
        <f t="shared" si="7"/>
        <v>-1</v>
      </c>
      <c r="E17" s="166">
        <f t="shared" si="0"/>
        <v>-1.2345679012345678</v>
      </c>
      <c r="F17" s="167">
        <v>27422700</v>
      </c>
      <c r="G17" s="164">
        <f>'% Ejec. Sucursales y Regionales'!I18</f>
        <v>33573000</v>
      </c>
      <c r="H17" s="168">
        <f t="shared" si="2"/>
        <v>6150300</v>
      </c>
      <c r="I17" s="166">
        <f t="shared" si="6"/>
        <v>22.427769694450216</v>
      </c>
      <c r="J17" s="169">
        <v>3179</v>
      </c>
      <c r="K17" s="170">
        <f>'% Ejec. Sucursales y Regionales'!H18</f>
        <v>2199</v>
      </c>
      <c r="L17" s="165">
        <f t="shared" si="4"/>
        <v>-980</v>
      </c>
      <c r="M17" s="166">
        <f t="shared" si="5"/>
        <v>-30.827304183705568</v>
      </c>
      <c r="N17" s="20"/>
      <c r="O17" s="11" t="s">
        <v>0</v>
      </c>
      <c r="P17" s="11"/>
    </row>
    <row r="18" spans="1:16" ht="18" customHeight="1" x14ac:dyDescent="0.3">
      <c r="A18" s="164" t="s">
        <v>7</v>
      </c>
      <c r="B18" s="164">
        <v>168</v>
      </c>
      <c r="C18" s="164">
        <f>'% Ejec. Sucursales y Regionales'!G19</f>
        <v>186</v>
      </c>
      <c r="D18" s="165">
        <f t="shared" si="7"/>
        <v>18</v>
      </c>
      <c r="E18" s="166">
        <f t="shared" si="0"/>
        <v>10.714285714285714</v>
      </c>
      <c r="F18" s="167">
        <v>152954787</v>
      </c>
      <c r="G18" s="164">
        <f>'% Ejec. Sucursales y Regionales'!I19</f>
        <v>111621174</v>
      </c>
      <c r="H18" s="168">
        <f t="shared" si="2"/>
        <v>-41333613</v>
      </c>
      <c r="I18" s="166">
        <f t="shared" si="6"/>
        <v>-27.023419018588807</v>
      </c>
      <c r="J18" s="169">
        <v>7505</v>
      </c>
      <c r="K18" s="170">
        <f>'% Ejec. Sucursales y Regionales'!H19</f>
        <v>5819</v>
      </c>
      <c r="L18" s="165">
        <f t="shared" si="4"/>
        <v>-1686</v>
      </c>
      <c r="M18" s="166">
        <f t="shared" si="5"/>
        <v>-22.465023317788141</v>
      </c>
      <c r="N18" s="20"/>
      <c r="O18" s="11" t="s">
        <v>0</v>
      </c>
      <c r="P18" s="11"/>
    </row>
    <row r="19" spans="1:16" ht="18" customHeight="1" x14ac:dyDescent="0.3">
      <c r="A19" s="164" t="s">
        <v>12</v>
      </c>
      <c r="B19" s="164">
        <v>80</v>
      </c>
      <c r="C19" s="164">
        <f>'% Ejec. Sucursales y Regionales'!G20</f>
        <v>66</v>
      </c>
      <c r="D19" s="165">
        <f t="shared" si="7"/>
        <v>-14</v>
      </c>
      <c r="E19" s="166">
        <f t="shared" si="0"/>
        <v>-17.5</v>
      </c>
      <c r="F19" s="167">
        <v>43912953</v>
      </c>
      <c r="G19" s="164">
        <f>'% Ejec. Sucursales y Regionales'!I20</f>
        <v>40295059.200000003</v>
      </c>
      <c r="H19" s="168">
        <f t="shared" si="2"/>
        <v>-3617893.799999997</v>
      </c>
      <c r="I19" s="166">
        <f t="shared" si="6"/>
        <v>-8.238785034565991</v>
      </c>
      <c r="J19" s="169">
        <v>1305</v>
      </c>
      <c r="K19" s="170">
        <f>'% Ejec. Sucursales y Regionales'!H20</f>
        <v>1276</v>
      </c>
      <c r="L19" s="165">
        <f t="shared" si="4"/>
        <v>-29</v>
      </c>
      <c r="M19" s="166">
        <f t="shared" si="5"/>
        <v>-2.2222222222222223</v>
      </c>
      <c r="N19" s="20"/>
      <c r="O19" s="11" t="s">
        <v>0</v>
      </c>
      <c r="P19" s="11"/>
    </row>
    <row r="20" spans="1:16" ht="18" customHeight="1" x14ac:dyDescent="0.3">
      <c r="A20" s="158" t="s">
        <v>13</v>
      </c>
      <c r="B20" s="159">
        <f>SUM(B21:B26)</f>
        <v>1088</v>
      </c>
      <c r="C20" s="159">
        <f>SUM(C21:C26)</f>
        <v>993</v>
      </c>
      <c r="D20" s="163">
        <f t="shared" si="7"/>
        <v>-95</v>
      </c>
      <c r="E20" s="161">
        <f t="shared" si="0"/>
        <v>-8.7316176470588225</v>
      </c>
      <c r="F20" s="159">
        <f t="shared" ref="F20:G20" si="10">SUM(F21:F26)</f>
        <v>1193700628.76</v>
      </c>
      <c r="G20" s="159">
        <f t="shared" si="10"/>
        <v>1074681275.1199999</v>
      </c>
      <c r="H20" s="162">
        <f t="shared" si="2"/>
        <v>-119019353.6400001</v>
      </c>
      <c r="I20" s="161">
        <f t="shared" si="6"/>
        <v>-9.970620000731321</v>
      </c>
      <c r="J20" s="159">
        <f t="shared" ref="J20:K20" si="11">SUM(J21:J26)</f>
        <v>92901</v>
      </c>
      <c r="K20" s="159">
        <f t="shared" si="11"/>
        <v>72106</v>
      </c>
      <c r="L20" s="163">
        <f t="shared" si="4"/>
        <v>-20795</v>
      </c>
      <c r="M20" s="161">
        <f t="shared" si="5"/>
        <v>-22.384043228813468</v>
      </c>
      <c r="N20" s="20"/>
      <c r="O20" s="11"/>
      <c r="P20" s="11"/>
    </row>
    <row r="21" spans="1:16" ht="21" customHeight="1" x14ac:dyDescent="0.3">
      <c r="A21" s="164" t="s">
        <v>19</v>
      </c>
      <c r="B21" s="164">
        <v>212</v>
      </c>
      <c r="C21" s="164">
        <f>'% Ejec. Sucursales y Regionales'!G22</f>
        <v>257</v>
      </c>
      <c r="D21" s="165">
        <f t="shared" si="7"/>
        <v>45</v>
      </c>
      <c r="E21" s="166">
        <f t="shared" si="0"/>
        <v>21.226415094339622</v>
      </c>
      <c r="F21" s="167">
        <v>150467800</v>
      </c>
      <c r="G21" s="164">
        <f>'% Ejec. Sucursales y Regionales'!I22</f>
        <v>140746612</v>
      </c>
      <c r="H21" s="168">
        <f t="shared" si="2"/>
        <v>-9721188</v>
      </c>
      <c r="I21" s="166">
        <f t="shared" si="6"/>
        <v>-6.4606434067621104</v>
      </c>
      <c r="J21" s="169">
        <v>18389</v>
      </c>
      <c r="K21" s="170">
        <f>'% Ejec. Sucursales y Regionales'!H22</f>
        <v>23296</v>
      </c>
      <c r="L21" s="165">
        <f t="shared" si="4"/>
        <v>4907</v>
      </c>
      <c r="M21" s="166">
        <f t="shared" si="5"/>
        <v>26.684430909783025</v>
      </c>
      <c r="N21" s="20"/>
      <c r="O21" s="11"/>
      <c r="P21" s="11"/>
    </row>
    <row r="22" spans="1:16" ht="18" customHeight="1" x14ac:dyDescent="0.3">
      <c r="A22" s="164" t="s">
        <v>17</v>
      </c>
      <c r="B22" s="164">
        <v>278</v>
      </c>
      <c r="C22" s="164">
        <f>'% Ejec. Sucursales y Regionales'!G23</f>
        <v>253</v>
      </c>
      <c r="D22" s="165">
        <f t="shared" si="7"/>
        <v>-25</v>
      </c>
      <c r="E22" s="166">
        <f t="shared" si="0"/>
        <v>-8.9928057553956826</v>
      </c>
      <c r="F22" s="167">
        <v>171147550</v>
      </c>
      <c r="G22" s="164">
        <f>'% Ejec. Sucursales y Regionales'!I23</f>
        <v>147538555.02000001</v>
      </c>
      <c r="H22" s="168">
        <f t="shared" si="2"/>
        <v>-23608994.979999989</v>
      </c>
      <c r="I22" s="166">
        <f t="shared" si="6"/>
        <v>-13.794526991476062</v>
      </c>
      <c r="J22" s="169">
        <v>22593</v>
      </c>
      <c r="K22" s="170">
        <f>'% Ejec. Sucursales y Regionales'!H23</f>
        <v>16821</v>
      </c>
      <c r="L22" s="165">
        <f t="shared" si="4"/>
        <v>-5772</v>
      </c>
      <c r="M22" s="166">
        <f t="shared" si="5"/>
        <v>-25.547736024432343</v>
      </c>
      <c r="N22" s="20"/>
      <c r="O22" s="11"/>
      <c r="P22" s="11"/>
    </row>
    <row r="23" spans="1:16" ht="18" customHeight="1" x14ac:dyDescent="0.3">
      <c r="A23" s="164" t="s">
        <v>18</v>
      </c>
      <c r="B23" s="164">
        <v>93</v>
      </c>
      <c r="C23" s="164">
        <f>'% Ejec. Sucursales y Regionales'!G24</f>
        <v>123</v>
      </c>
      <c r="D23" s="165">
        <f t="shared" si="7"/>
        <v>30</v>
      </c>
      <c r="E23" s="166">
        <f t="shared" si="0"/>
        <v>32.258064516129032</v>
      </c>
      <c r="F23" s="167">
        <v>41676667.770000003</v>
      </c>
      <c r="G23" s="164">
        <f>'% Ejec. Sucursales y Regionales'!I24</f>
        <v>76544583.210000008</v>
      </c>
      <c r="H23" s="168">
        <f t="shared" si="2"/>
        <v>34867915.440000005</v>
      </c>
      <c r="I23" s="166">
        <f t="shared" si="6"/>
        <v>83.662915740828197</v>
      </c>
      <c r="J23" s="169">
        <v>1588</v>
      </c>
      <c r="K23" s="170">
        <f>'% Ejec. Sucursales y Regionales'!H24</f>
        <v>2583</v>
      </c>
      <c r="L23" s="165">
        <f t="shared" si="4"/>
        <v>995</v>
      </c>
      <c r="M23" s="166">
        <f t="shared" si="5"/>
        <v>62.657430730478595</v>
      </c>
      <c r="N23" s="20"/>
      <c r="O23" s="11"/>
      <c r="P23" s="11"/>
    </row>
    <row r="24" spans="1:16" ht="18" customHeight="1" x14ac:dyDescent="0.3">
      <c r="A24" s="164" t="s">
        <v>60</v>
      </c>
      <c r="B24" s="164">
        <v>89</v>
      </c>
      <c r="C24" s="164">
        <f>'% Ejec. Sucursales y Regionales'!G25</f>
        <v>95</v>
      </c>
      <c r="D24" s="165">
        <f t="shared" si="7"/>
        <v>6</v>
      </c>
      <c r="E24" s="166">
        <f t="shared" si="0"/>
        <v>6.7415730337078648</v>
      </c>
      <c r="F24" s="167">
        <v>76368935.260000005</v>
      </c>
      <c r="G24" s="164">
        <f>'% Ejec. Sucursales y Regionales'!I25</f>
        <v>107804001.81</v>
      </c>
      <c r="H24" s="168">
        <f t="shared" si="2"/>
        <v>31435066.549999997</v>
      </c>
      <c r="I24" s="166">
        <f t="shared" si="6"/>
        <v>41.162111849508577</v>
      </c>
      <c r="J24" s="169">
        <v>3712</v>
      </c>
      <c r="K24" s="170">
        <f>'% Ejec. Sucursales y Regionales'!H25</f>
        <v>1861</v>
      </c>
      <c r="L24" s="165">
        <f t="shared" si="4"/>
        <v>-1851</v>
      </c>
      <c r="M24" s="166">
        <f t="shared" si="5"/>
        <v>-49.865301724137936</v>
      </c>
      <c r="N24" s="20"/>
      <c r="O24" s="11"/>
      <c r="P24" s="11"/>
    </row>
    <row r="25" spans="1:16" ht="18" customHeight="1" x14ac:dyDescent="0.3">
      <c r="A25" s="164" t="s">
        <v>16</v>
      </c>
      <c r="B25" s="164">
        <v>197</v>
      </c>
      <c r="C25" s="164">
        <f>'% Ejec. Sucursales y Regionales'!G26</f>
        <v>128</v>
      </c>
      <c r="D25" s="165">
        <f t="shared" si="7"/>
        <v>-69</v>
      </c>
      <c r="E25" s="166">
        <f t="shared" si="0"/>
        <v>-35.025380710659896</v>
      </c>
      <c r="F25" s="167">
        <v>123966500</v>
      </c>
      <c r="G25" s="164">
        <f>'% Ejec. Sucursales y Regionales'!I26</f>
        <v>91348723.609999999</v>
      </c>
      <c r="H25" s="168">
        <f t="shared" si="2"/>
        <v>-32617776.390000001</v>
      </c>
      <c r="I25" s="166">
        <f t="shared" si="6"/>
        <v>-26.311766799901587</v>
      </c>
      <c r="J25" s="169">
        <v>16374</v>
      </c>
      <c r="K25" s="170">
        <f>'% Ejec. Sucursales y Regionales'!H26</f>
        <v>12025</v>
      </c>
      <c r="L25" s="165">
        <f t="shared" si="4"/>
        <v>-4349</v>
      </c>
      <c r="M25" s="166">
        <f t="shared" si="5"/>
        <v>-26.560400635153293</v>
      </c>
      <c r="N25" s="20"/>
      <c r="O25" s="11"/>
      <c r="P25" s="11"/>
    </row>
    <row r="26" spans="1:16" ht="18" customHeight="1" x14ac:dyDescent="0.3">
      <c r="A26" s="164" t="s">
        <v>180</v>
      </c>
      <c r="B26" s="164">
        <v>219</v>
      </c>
      <c r="C26" s="164">
        <f>'% Ejec. Sucursales y Regionales'!G27</f>
        <v>137</v>
      </c>
      <c r="D26" s="165">
        <f t="shared" si="7"/>
        <v>-82</v>
      </c>
      <c r="E26" s="166">
        <f t="shared" si="0"/>
        <v>-37.442922374429223</v>
      </c>
      <c r="F26" s="167">
        <v>630073175.73000002</v>
      </c>
      <c r="G26" s="164">
        <f>'% Ejec. Sucursales y Regionales'!I27</f>
        <v>510698799.46999997</v>
      </c>
      <c r="H26" s="168">
        <f t="shared" si="2"/>
        <v>-119374376.26000005</v>
      </c>
      <c r="I26" s="166">
        <f t="shared" si="6"/>
        <v>-18.946113064041082</v>
      </c>
      <c r="J26" s="169">
        <v>30245</v>
      </c>
      <c r="K26" s="170">
        <f>'% Ejec. Sucursales y Regionales'!H27</f>
        <v>15520</v>
      </c>
      <c r="L26" s="165">
        <f t="shared" si="4"/>
        <v>-14725</v>
      </c>
      <c r="M26" s="166">
        <f t="shared" si="5"/>
        <v>-48.685733179037861</v>
      </c>
      <c r="N26" s="20"/>
      <c r="O26" s="11"/>
      <c r="P26" s="11"/>
    </row>
    <row r="27" spans="1:16" ht="18" customHeight="1" x14ac:dyDescent="0.3">
      <c r="A27" s="158" t="s">
        <v>21</v>
      </c>
      <c r="B27" s="159">
        <f t="shared" ref="B27" si="12">SUM(B28:B32)</f>
        <v>942</v>
      </c>
      <c r="C27" s="164">
        <f>'% Ejec. Sucursales y Regionales'!G28</f>
        <v>630</v>
      </c>
      <c r="D27" s="163">
        <f t="shared" si="7"/>
        <v>-312</v>
      </c>
      <c r="E27" s="161">
        <f t="shared" si="0"/>
        <v>-33.121019108280251</v>
      </c>
      <c r="F27" s="159">
        <f t="shared" ref="F27:G27" si="13">SUM(F28:F32)</f>
        <v>1524488792.74</v>
      </c>
      <c r="G27" s="159">
        <f t="shared" si="13"/>
        <v>1649907003.9300001</v>
      </c>
      <c r="H27" s="162">
        <f t="shared" si="2"/>
        <v>125418211.19000006</v>
      </c>
      <c r="I27" s="161">
        <f t="shared" si="6"/>
        <v>8.2269028009437122</v>
      </c>
      <c r="J27" s="159">
        <f t="shared" ref="J27:K27" si="14">SUM(J28:J32)</f>
        <v>55436</v>
      </c>
      <c r="K27" s="159">
        <f t="shared" si="14"/>
        <v>44896</v>
      </c>
      <c r="L27" s="163">
        <f t="shared" si="4"/>
        <v>-10540</v>
      </c>
      <c r="M27" s="161">
        <f t="shared" si="5"/>
        <v>-19.012915794790388</v>
      </c>
      <c r="N27" s="20"/>
      <c r="O27" s="11"/>
      <c r="P27" s="11"/>
    </row>
    <row r="28" spans="1:16" ht="21" customHeight="1" x14ac:dyDescent="0.3">
      <c r="A28" s="164" t="s">
        <v>27</v>
      </c>
      <c r="B28" s="164">
        <v>135</v>
      </c>
      <c r="C28" s="164">
        <f>'% Ejec. Sucursales y Regionales'!G29</f>
        <v>156</v>
      </c>
      <c r="D28" s="165">
        <f t="shared" si="7"/>
        <v>21</v>
      </c>
      <c r="E28" s="166">
        <f t="shared" si="0"/>
        <v>15.555555555555555</v>
      </c>
      <c r="F28" s="167">
        <v>276053701</v>
      </c>
      <c r="G28" s="164">
        <f>'% Ejec. Sucursales y Regionales'!I29</f>
        <v>525716528</v>
      </c>
      <c r="H28" s="168">
        <f t="shared" si="2"/>
        <v>249662827</v>
      </c>
      <c r="I28" s="166">
        <f t="shared" si="6"/>
        <v>90.439949218431238</v>
      </c>
      <c r="J28" s="169">
        <v>4182</v>
      </c>
      <c r="K28" s="170">
        <f>'% Ejec. Sucursales y Regionales'!H29</f>
        <v>3340</v>
      </c>
      <c r="L28" s="165">
        <f t="shared" si="4"/>
        <v>-842</v>
      </c>
      <c r="M28" s="166">
        <f t="shared" si="5"/>
        <v>-20.133907221425154</v>
      </c>
      <c r="N28" s="20"/>
      <c r="O28" s="11"/>
      <c r="P28" s="11"/>
    </row>
    <row r="29" spans="1:16" ht="18" customHeight="1" x14ac:dyDescent="0.3">
      <c r="A29" s="164" t="s">
        <v>26</v>
      </c>
      <c r="B29" s="164">
        <v>123</v>
      </c>
      <c r="C29" s="164">
        <f>'% Ejec. Sucursales y Regionales'!G30</f>
        <v>116</v>
      </c>
      <c r="D29" s="165">
        <f t="shared" si="7"/>
        <v>-7</v>
      </c>
      <c r="E29" s="166">
        <f t="shared" si="0"/>
        <v>-5.6910569105691051</v>
      </c>
      <c r="F29" s="167">
        <v>163554100</v>
      </c>
      <c r="G29" s="164">
        <f>'% Ejec. Sucursales y Regionales'!I30</f>
        <v>165700933</v>
      </c>
      <c r="H29" s="168">
        <f t="shared" si="2"/>
        <v>2146833</v>
      </c>
      <c r="I29" s="166">
        <f t="shared" si="6"/>
        <v>1.3126133799152697</v>
      </c>
      <c r="J29" s="169">
        <v>8251</v>
      </c>
      <c r="K29" s="170">
        <f>'% Ejec. Sucursales y Regionales'!H30</f>
        <v>3819</v>
      </c>
      <c r="L29" s="165">
        <f t="shared" si="4"/>
        <v>-4432</v>
      </c>
      <c r="M29" s="166">
        <f t="shared" si="5"/>
        <v>-53.71470124833354</v>
      </c>
      <c r="N29" s="20"/>
      <c r="O29" s="11"/>
      <c r="P29" s="11"/>
    </row>
    <row r="30" spans="1:16" ht="18" customHeight="1" x14ac:dyDescent="0.3">
      <c r="A30" s="164" t="s">
        <v>31</v>
      </c>
      <c r="B30" s="164">
        <v>74</v>
      </c>
      <c r="C30" s="164">
        <f>'% Ejec. Sucursales y Regionales'!G31</f>
        <v>69</v>
      </c>
      <c r="D30" s="165">
        <f t="shared" si="7"/>
        <v>-5</v>
      </c>
      <c r="E30" s="166">
        <f t="shared" si="0"/>
        <v>-6.756756756756757</v>
      </c>
      <c r="F30" s="167">
        <v>60084257.219999999</v>
      </c>
      <c r="G30" s="164">
        <f>'% Ejec. Sucursales y Regionales'!I31</f>
        <v>147329037.38</v>
      </c>
      <c r="H30" s="168">
        <f t="shared" si="2"/>
        <v>87244780.159999996</v>
      </c>
      <c r="I30" s="166">
        <f t="shared" si="6"/>
        <v>145.20405876126765</v>
      </c>
      <c r="J30" s="169">
        <v>3071</v>
      </c>
      <c r="K30" s="170">
        <f>'% Ejec. Sucursales y Regionales'!H31</f>
        <v>2278</v>
      </c>
      <c r="L30" s="165">
        <f t="shared" si="4"/>
        <v>-793</v>
      </c>
      <c r="M30" s="166">
        <f t="shared" si="5"/>
        <v>-25.82220774991859</v>
      </c>
      <c r="N30" s="20"/>
      <c r="O30" s="11"/>
      <c r="P30" s="11"/>
    </row>
    <row r="31" spans="1:16" ht="18" customHeight="1" x14ac:dyDescent="0.3">
      <c r="A31" s="164" t="s">
        <v>24</v>
      </c>
      <c r="B31" s="164">
        <v>398</v>
      </c>
      <c r="C31" s="164">
        <f>'% Ejec. Sucursales y Regionales'!G32</f>
        <v>125</v>
      </c>
      <c r="D31" s="165">
        <f t="shared" si="7"/>
        <v>-273</v>
      </c>
      <c r="E31" s="166">
        <f t="shared" si="0"/>
        <v>-68.5929648241206</v>
      </c>
      <c r="F31" s="167">
        <v>732375299</v>
      </c>
      <c r="G31" s="164">
        <f>'% Ejec. Sucursales y Regionales'!I32</f>
        <v>357714393.55000001</v>
      </c>
      <c r="H31" s="168">
        <f t="shared" si="2"/>
        <v>-374660905.44999999</v>
      </c>
      <c r="I31" s="166">
        <f t="shared" si="6"/>
        <v>-51.156955451879597</v>
      </c>
      <c r="J31" s="169">
        <v>17992</v>
      </c>
      <c r="K31" s="170">
        <f>'% Ejec. Sucursales y Regionales'!H32</f>
        <v>17793</v>
      </c>
      <c r="L31" s="165">
        <f t="shared" si="4"/>
        <v>-199</v>
      </c>
      <c r="M31" s="166">
        <f t="shared" si="5"/>
        <v>-1.1060471320586927</v>
      </c>
      <c r="N31" s="20"/>
      <c r="O31" s="11"/>
      <c r="P31" s="11"/>
    </row>
    <row r="32" spans="1:16" ht="18" customHeight="1" x14ac:dyDescent="0.3">
      <c r="A32" s="164" t="s">
        <v>22</v>
      </c>
      <c r="B32" s="164">
        <v>212</v>
      </c>
      <c r="C32" s="164">
        <f>'% Ejec. Sucursales y Regionales'!G33</f>
        <v>164</v>
      </c>
      <c r="D32" s="165">
        <f t="shared" si="7"/>
        <v>-48</v>
      </c>
      <c r="E32" s="166">
        <f t="shared" si="0"/>
        <v>-22.641509433962266</v>
      </c>
      <c r="F32" s="167">
        <v>292421435.51999998</v>
      </c>
      <c r="G32" s="164">
        <f>'% Ejec. Sucursales y Regionales'!I33</f>
        <v>453446112</v>
      </c>
      <c r="H32" s="168">
        <f t="shared" si="2"/>
        <v>161024676.48000002</v>
      </c>
      <c r="I32" s="166">
        <f t="shared" si="6"/>
        <v>55.065961971514511</v>
      </c>
      <c r="J32" s="169">
        <v>21940</v>
      </c>
      <c r="K32" s="170">
        <f>'% Ejec. Sucursales y Regionales'!H33</f>
        <v>17666</v>
      </c>
      <c r="L32" s="165">
        <f t="shared" si="4"/>
        <v>-4274</v>
      </c>
      <c r="M32" s="166">
        <f t="shared" si="5"/>
        <v>-19.480401093892432</v>
      </c>
      <c r="N32" s="20"/>
      <c r="O32" s="11"/>
      <c r="P32" s="11"/>
    </row>
    <row r="33" spans="1:16" ht="18" customHeight="1" x14ac:dyDescent="0.3">
      <c r="A33" s="158" t="s">
        <v>28</v>
      </c>
      <c r="B33" s="159">
        <f t="shared" ref="B33:C33" si="15">SUM(B34:B38)</f>
        <v>700</v>
      </c>
      <c r="C33" s="159">
        <f t="shared" si="15"/>
        <v>666</v>
      </c>
      <c r="D33" s="163">
        <f t="shared" si="7"/>
        <v>-34</v>
      </c>
      <c r="E33" s="161">
        <f t="shared" si="0"/>
        <v>-4.8571428571428568</v>
      </c>
      <c r="F33" s="159">
        <f t="shared" ref="F33:G33" si="16">SUM(F34:F38)</f>
        <v>684153993.75</v>
      </c>
      <c r="G33" s="159">
        <f t="shared" si="16"/>
        <v>766149253.96000004</v>
      </c>
      <c r="H33" s="162">
        <f t="shared" si="2"/>
        <v>81995260.210000038</v>
      </c>
      <c r="I33" s="161">
        <f t="shared" si="6"/>
        <v>11.984912893742797</v>
      </c>
      <c r="J33" s="159">
        <f t="shared" ref="J33:K33" si="17">SUM(J34:J38)</f>
        <v>32459</v>
      </c>
      <c r="K33" s="159">
        <f t="shared" si="17"/>
        <v>27578</v>
      </c>
      <c r="L33" s="163">
        <f t="shared" si="4"/>
        <v>-4881</v>
      </c>
      <c r="M33" s="161">
        <f t="shared" si="5"/>
        <v>-15.037431837086787</v>
      </c>
      <c r="N33" s="20"/>
      <c r="O33" s="11"/>
      <c r="P33" s="11"/>
    </row>
    <row r="34" spans="1:16" ht="18" customHeight="1" x14ac:dyDescent="0.3">
      <c r="A34" s="164" t="s">
        <v>29</v>
      </c>
      <c r="B34" s="164">
        <v>69</v>
      </c>
      <c r="C34" s="164">
        <f>'% Ejec. Sucursales y Regionales'!G35</f>
        <v>109</v>
      </c>
      <c r="D34" s="165">
        <f t="shared" si="7"/>
        <v>40</v>
      </c>
      <c r="E34" s="166">
        <f t="shared" si="0"/>
        <v>57.971014492753625</v>
      </c>
      <c r="F34" s="167">
        <v>100910404</v>
      </c>
      <c r="G34" s="164">
        <f>'% Ejec. Sucursales y Regionales'!I35</f>
        <v>145238098</v>
      </c>
      <c r="H34" s="168">
        <f t="shared" si="2"/>
        <v>44327694</v>
      </c>
      <c r="I34" s="166">
        <f t="shared" si="6"/>
        <v>43.92777379030214</v>
      </c>
      <c r="J34" s="169">
        <v>1345</v>
      </c>
      <c r="K34" s="170">
        <f>'% Ejec. Sucursales y Regionales'!H35</f>
        <v>1588</v>
      </c>
      <c r="L34" s="165">
        <f t="shared" si="4"/>
        <v>243</v>
      </c>
      <c r="M34" s="166">
        <f t="shared" si="5"/>
        <v>18.066914498141266</v>
      </c>
      <c r="N34" s="20"/>
      <c r="O34" s="11"/>
      <c r="P34" s="11"/>
    </row>
    <row r="35" spans="1:16" ht="21" customHeight="1" x14ac:dyDescent="0.3">
      <c r="A35" s="164" t="s">
        <v>49</v>
      </c>
      <c r="B35" s="164">
        <v>130</v>
      </c>
      <c r="C35" s="164">
        <f>'% Ejec. Sucursales y Regionales'!G36</f>
        <v>223</v>
      </c>
      <c r="D35" s="165">
        <f t="shared" si="7"/>
        <v>93</v>
      </c>
      <c r="E35" s="166">
        <f t="shared" si="0"/>
        <v>71.538461538461533</v>
      </c>
      <c r="F35" s="167">
        <v>129151200</v>
      </c>
      <c r="G35" s="164">
        <f>'% Ejec. Sucursales y Regionales'!I36</f>
        <v>215275951.30000001</v>
      </c>
      <c r="H35" s="168">
        <f t="shared" si="2"/>
        <v>86124751.300000012</v>
      </c>
      <c r="I35" s="166">
        <f t="shared" si="6"/>
        <v>66.685211829235826</v>
      </c>
      <c r="J35" s="169">
        <v>7953</v>
      </c>
      <c r="K35" s="170">
        <f>'% Ejec. Sucursales y Regionales'!H36</f>
        <v>11877</v>
      </c>
      <c r="L35" s="165">
        <f t="shared" si="4"/>
        <v>3924</v>
      </c>
      <c r="M35" s="166">
        <f t="shared" si="5"/>
        <v>49.339871746510752</v>
      </c>
      <c r="N35" s="20"/>
      <c r="O35" s="11"/>
      <c r="P35" s="11"/>
    </row>
    <row r="36" spans="1:16" ht="18" customHeight="1" x14ac:dyDescent="0.3">
      <c r="A36" s="164" t="s">
        <v>32</v>
      </c>
      <c r="B36" s="164">
        <v>203</v>
      </c>
      <c r="C36" s="164">
        <f>'% Ejec. Sucursales y Regionales'!G37</f>
        <v>161</v>
      </c>
      <c r="D36" s="165">
        <f t="shared" si="7"/>
        <v>-42</v>
      </c>
      <c r="E36" s="166">
        <f t="shared" si="0"/>
        <v>-20.689655172413794</v>
      </c>
      <c r="F36" s="167">
        <v>141246817</v>
      </c>
      <c r="G36" s="164">
        <f>'% Ejec. Sucursales y Regionales'!I37</f>
        <v>115883810.66</v>
      </c>
      <c r="H36" s="168">
        <f t="shared" si="2"/>
        <v>-25363006.340000004</v>
      </c>
      <c r="I36" s="166">
        <f t="shared" si="6"/>
        <v>-17.956515324518783</v>
      </c>
      <c r="J36" s="169">
        <v>2287</v>
      </c>
      <c r="K36" s="170">
        <f>'% Ejec. Sucursales y Regionales'!H37</f>
        <v>2131</v>
      </c>
      <c r="L36" s="165">
        <f t="shared" si="4"/>
        <v>-156</v>
      </c>
      <c r="M36" s="166">
        <f t="shared" si="5"/>
        <v>-6.8211630957586351</v>
      </c>
      <c r="N36" s="20"/>
      <c r="O36" s="11"/>
      <c r="P36" s="11"/>
    </row>
    <row r="37" spans="1:16" ht="21" customHeight="1" x14ac:dyDescent="0.3">
      <c r="A37" s="164" t="s">
        <v>181</v>
      </c>
      <c r="B37" s="164">
        <v>191</v>
      </c>
      <c r="C37" s="164">
        <f>'% Ejec. Sucursales y Regionales'!G38</f>
        <v>90</v>
      </c>
      <c r="D37" s="165">
        <f t="shared" si="7"/>
        <v>-101</v>
      </c>
      <c r="E37" s="166">
        <f t="shared" si="0"/>
        <v>-52.879581151832454</v>
      </c>
      <c r="F37" s="167">
        <v>237351953.75</v>
      </c>
      <c r="G37" s="164">
        <f>'% Ejec. Sucursales y Regionales'!I38</f>
        <v>232427394</v>
      </c>
      <c r="H37" s="168">
        <f t="shared" si="2"/>
        <v>-4924559.75</v>
      </c>
      <c r="I37" s="166">
        <f t="shared" si="6"/>
        <v>-2.074792169263953</v>
      </c>
      <c r="J37" s="169">
        <v>16237</v>
      </c>
      <c r="K37" s="170">
        <f>'% Ejec. Sucursales y Regionales'!H38</f>
        <v>8262</v>
      </c>
      <c r="L37" s="165">
        <f t="shared" si="4"/>
        <v>-7975</v>
      </c>
      <c r="M37" s="166">
        <f t="shared" si="5"/>
        <v>-49.11621604976289</v>
      </c>
      <c r="N37" s="20"/>
      <c r="O37" s="11"/>
      <c r="P37" s="11"/>
    </row>
    <row r="38" spans="1:16" ht="18" customHeight="1" x14ac:dyDescent="0.3">
      <c r="A38" s="164" t="s">
        <v>30</v>
      </c>
      <c r="B38" s="164">
        <v>107</v>
      </c>
      <c r="C38" s="164">
        <f>'% Ejec. Sucursales y Regionales'!G39</f>
        <v>83</v>
      </c>
      <c r="D38" s="165">
        <f t="shared" si="7"/>
        <v>-24</v>
      </c>
      <c r="E38" s="166">
        <f t="shared" si="0"/>
        <v>-22.429906542056074</v>
      </c>
      <c r="F38" s="167">
        <v>75493619</v>
      </c>
      <c r="G38" s="164">
        <f>'% Ejec. Sucursales y Regionales'!I39</f>
        <v>57324000</v>
      </c>
      <c r="H38" s="168">
        <f t="shared" si="2"/>
        <v>-18169619</v>
      </c>
      <c r="I38" s="166">
        <f t="shared" si="6"/>
        <v>-24.067754653542309</v>
      </c>
      <c r="J38" s="169">
        <v>4637</v>
      </c>
      <c r="K38" s="170">
        <f>'% Ejec. Sucursales y Regionales'!H39</f>
        <v>3720</v>
      </c>
      <c r="L38" s="165">
        <f t="shared" si="4"/>
        <v>-917</v>
      </c>
      <c r="M38" s="166">
        <f t="shared" si="5"/>
        <v>-19.775717058442961</v>
      </c>
      <c r="N38" s="20"/>
      <c r="O38" s="11" t="s">
        <v>0</v>
      </c>
      <c r="P38" s="11"/>
    </row>
    <row r="39" spans="1:16" ht="18" customHeight="1" x14ac:dyDescent="0.3">
      <c r="A39" s="158" t="s">
        <v>47</v>
      </c>
      <c r="B39" s="159">
        <f t="shared" ref="B39:C39" si="18">SUM(B40:B44)</f>
        <v>540</v>
      </c>
      <c r="C39" s="159">
        <f t="shared" si="18"/>
        <v>529</v>
      </c>
      <c r="D39" s="163">
        <f t="shared" si="7"/>
        <v>-11</v>
      </c>
      <c r="E39" s="161">
        <f t="shared" si="0"/>
        <v>-2.0370370370370372</v>
      </c>
      <c r="F39" s="159">
        <f t="shared" ref="F39:G39" si="19">SUM(F40:F44)</f>
        <v>640298754.43000007</v>
      </c>
      <c r="G39" s="159">
        <f t="shared" si="19"/>
        <v>706035473.18000007</v>
      </c>
      <c r="H39" s="162">
        <f t="shared" si="2"/>
        <v>65736718.75</v>
      </c>
      <c r="I39" s="161">
        <f t="shared" si="6"/>
        <v>10.266569830909548</v>
      </c>
      <c r="J39" s="159">
        <f t="shared" ref="J39:K39" si="20">SUM(J40:J44)</f>
        <v>55634</v>
      </c>
      <c r="K39" s="159">
        <f t="shared" si="20"/>
        <v>44465</v>
      </c>
      <c r="L39" s="163">
        <f t="shared" si="4"/>
        <v>-11169</v>
      </c>
      <c r="M39" s="161">
        <f t="shared" si="5"/>
        <v>-20.075852895711254</v>
      </c>
      <c r="N39" s="20"/>
      <c r="O39" s="11"/>
      <c r="P39" s="11"/>
    </row>
    <row r="40" spans="1:16" ht="18" customHeight="1" x14ac:dyDescent="0.3">
      <c r="A40" s="164" t="s">
        <v>8</v>
      </c>
      <c r="B40" s="164">
        <v>89</v>
      </c>
      <c r="C40" s="164">
        <f>'% Ejec. Sucursales y Regionales'!G41</f>
        <v>108</v>
      </c>
      <c r="D40" s="165">
        <f t="shared" si="7"/>
        <v>19</v>
      </c>
      <c r="E40" s="166">
        <f t="shared" si="0"/>
        <v>21.348314606741571</v>
      </c>
      <c r="F40" s="167">
        <v>132098905.43000001</v>
      </c>
      <c r="G40" s="164">
        <f>'% Ejec. Sucursales y Regionales'!I41</f>
        <v>227948430.93000001</v>
      </c>
      <c r="H40" s="168">
        <f t="shared" si="2"/>
        <v>95849525.5</v>
      </c>
      <c r="I40" s="166">
        <f t="shared" si="6"/>
        <v>72.558909695728886</v>
      </c>
      <c r="J40" s="169">
        <v>17804</v>
      </c>
      <c r="K40" s="170">
        <f>'% Ejec. Sucursales y Regionales'!H41</f>
        <v>18659</v>
      </c>
      <c r="L40" s="165">
        <f t="shared" si="4"/>
        <v>855</v>
      </c>
      <c r="M40" s="166">
        <f t="shared" si="5"/>
        <v>4.8022916198607053</v>
      </c>
      <c r="N40" s="20"/>
      <c r="O40" s="11" t="s">
        <v>0</v>
      </c>
      <c r="P40" s="11"/>
    </row>
    <row r="41" spans="1:16" ht="18" customHeight="1" x14ac:dyDescent="0.3">
      <c r="A41" s="164" t="s">
        <v>23</v>
      </c>
      <c r="B41" s="164">
        <v>60</v>
      </c>
      <c r="C41" s="164">
        <f>'% Ejec. Sucursales y Regionales'!G42</f>
        <v>54</v>
      </c>
      <c r="D41" s="165">
        <f t="shared" si="7"/>
        <v>-6</v>
      </c>
      <c r="E41" s="166">
        <f t="shared" si="0"/>
        <v>-10</v>
      </c>
      <c r="F41" s="167">
        <v>195026407</v>
      </c>
      <c r="G41" s="164">
        <f>'% Ejec. Sucursales y Regionales'!I42</f>
        <v>113417152.75</v>
      </c>
      <c r="H41" s="168">
        <f t="shared" si="2"/>
        <v>-81609254.25</v>
      </c>
      <c r="I41" s="166">
        <f t="shared" si="6"/>
        <v>-41.845232912484512</v>
      </c>
      <c r="J41" s="169">
        <v>2266</v>
      </c>
      <c r="K41" s="170">
        <f>'% Ejec. Sucursales y Regionales'!H42</f>
        <v>2371</v>
      </c>
      <c r="L41" s="165">
        <f t="shared" si="4"/>
        <v>105</v>
      </c>
      <c r="M41" s="166">
        <f t="shared" si="5"/>
        <v>4.6337157987643423</v>
      </c>
      <c r="N41" s="20"/>
      <c r="O41" s="11"/>
      <c r="P41" s="11"/>
    </row>
    <row r="42" spans="1:16" ht="18" customHeight="1" x14ac:dyDescent="0.3">
      <c r="A42" s="164" t="s">
        <v>61</v>
      </c>
      <c r="B42" s="164">
        <v>105</v>
      </c>
      <c r="C42" s="164">
        <f>'% Ejec. Sucursales y Regionales'!G43</f>
        <v>136</v>
      </c>
      <c r="D42" s="165">
        <f t="shared" si="7"/>
        <v>31</v>
      </c>
      <c r="E42" s="166">
        <f t="shared" si="0"/>
        <v>29.523809523809526</v>
      </c>
      <c r="F42" s="167">
        <v>37403000</v>
      </c>
      <c r="G42" s="164">
        <f>'% Ejec. Sucursales y Regionales'!I43</f>
        <v>117020400</v>
      </c>
      <c r="H42" s="168">
        <f t="shared" si="2"/>
        <v>79617400</v>
      </c>
      <c r="I42" s="166">
        <f t="shared" si="6"/>
        <v>212.86367403684196</v>
      </c>
      <c r="J42" s="169">
        <v>4042</v>
      </c>
      <c r="K42" s="170">
        <f>'% Ejec. Sucursales y Regionales'!H43</f>
        <v>5027</v>
      </c>
      <c r="L42" s="165">
        <f t="shared" si="4"/>
        <v>985</v>
      </c>
      <c r="M42" s="166">
        <f t="shared" si="5"/>
        <v>24.3691241959426</v>
      </c>
      <c r="N42" s="20"/>
      <c r="O42" s="11"/>
      <c r="P42" s="11"/>
    </row>
    <row r="43" spans="1:16" ht="21" customHeight="1" x14ac:dyDescent="0.3">
      <c r="A43" s="164" t="s">
        <v>25</v>
      </c>
      <c r="B43" s="164">
        <v>72</v>
      </c>
      <c r="C43" s="164">
        <f>'% Ejec. Sucursales y Regionales'!G44</f>
        <v>77</v>
      </c>
      <c r="D43" s="165">
        <f t="shared" si="7"/>
        <v>5</v>
      </c>
      <c r="E43" s="166">
        <f t="shared" si="0"/>
        <v>6.9444444444444446</v>
      </c>
      <c r="F43" s="167">
        <v>68899591</v>
      </c>
      <c r="G43" s="164">
        <f>'% Ejec. Sucursales y Regionales'!I44</f>
        <v>74901489.5</v>
      </c>
      <c r="H43" s="168">
        <f t="shared" si="2"/>
        <v>6001898.5</v>
      </c>
      <c r="I43" s="166">
        <f t="shared" si="6"/>
        <v>8.7110800120714806</v>
      </c>
      <c r="J43" s="169">
        <v>6414</v>
      </c>
      <c r="K43" s="170">
        <f>'% Ejec. Sucursales y Regionales'!H44</f>
        <v>4632</v>
      </c>
      <c r="L43" s="165">
        <f t="shared" si="4"/>
        <v>-1782</v>
      </c>
      <c r="M43" s="166">
        <f t="shared" si="5"/>
        <v>-27.782974742750234</v>
      </c>
      <c r="N43" s="20"/>
      <c r="O43" s="11"/>
      <c r="P43" s="11"/>
    </row>
    <row r="44" spans="1:16" ht="18" customHeight="1" x14ac:dyDescent="0.3">
      <c r="A44" s="164" t="s">
        <v>15</v>
      </c>
      <c r="B44" s="164">
        <v>214</v>
      </c>
      <c r="C44" s="164">
        <f>'% Ejec. Sucursales y Regionales'!G45</f>
        <v>154</v>
      </c>
      <c r="D44" s="165">
        <f t="shared" si="7"/>
        <v>-60</v>
      </c>
      <c r="E44" s="166">
        <f t="shared" si="0"/>
        <v>-28.037383177570092</v>
      </c>
      <c r="F44" s="167">
        <v>206870851</v>
      </c>
      <c r="G44" s="164">
        <f>'% Ejec. Sucursales y Regionales'!I45</f>
        <v>172748000</v>
      </c>
      <c r="H44" s="168">
        <f t="shared" si="2"/>
        <v>-34122851</v>
      </c>
      <c r="I44" s="166">
        <f t="shared" si="6"/>
        <v>-16.494760298540079</v>
      </c>
      <c r="J44" s="169">
        <v>25108</v>
      </c>
      <c r="K44" s="170">
        <f>'% Ejec. Sucursales y Regionales'!H45</f>
        <v>13776</v>
      </c>
      <c r="L44" s="165">
        <f t="shared" si="4"/>
        <v>-11332</v>
      </c>
      <c r="M44" s="166">
        <f t="shared" si="5"/>
        <v>-45.133025330571932</v>
      </c>
      <c r="N44" s="20"/>
      <c r="O44" s="11"/>
      <c r="P44" s="11"/>
    </row>
    <row r="45" spans="1:16" ht="24" customHeight="1" x14ac:dyDescent="0.2">
      <c r="A45" s="42" t="s">
        <v>85</v>
      </c>
      <c r="B45" s="194">
        <f>+B7+B13+B20+B27+B33+B39</f>
        <v>4333</v>
      </c>
      <c r="C45" s="194">
        <f>+C7+C13+C20+C27+C33+C39</f>
        <v>3929</v>
      </c>
      <c r="D45" s="194">
        <f>C45-B45</f>
        <v>-404</v>
      </c>
      <c r="E45" s="195">
        <f>D45/B45*100</f>
        <v>-9.3237941380106157</v>
      </c>
      <c r="F45" s="194">
        <f>+F7+F13+F20+F27+F33+F39</f>
        <v>5456414838.4200001</v>
      </c>
      <c r="G45" s="194">
        <f>+G7+G13+G20+G27+G33+G39</f>
        <v>5577038008.5300007</v>
      </c>
      <c r="H45" s="194">
        <f>G45-F45</f>
        <v>120623170.11000061</v>
      </c>
      <c r="I45" s="195">
        <f>H45/F45*100</f>
        <v>2.2106671446727675</v>
      </c>
      <c r="J45" s="194">
        <f>+J7+J13+J20+J27+J33+J39</f>
        <v>263674</v>
      </c>
      <c r="K45" s="194">
        <f>+K7+K13+K20+K27+K33+K39</f>
        <v>211261</v>
      </c>
      <c r="L45" s="194">
        <f>K45-J45</f>
        <v>-52413</v>
      </c>
      <c r="M45" s="195">
        <f>L45/J45*100</f>
        <v>-19.877955353959813</v>
      </c>
      <c r="N45" s="20"/>
      <c r="O45" s="11"/>
      <c r="P45" s="11"/>
    </row>
    <row r="46" spans="1:16" ht="18" x14ac:dyDescent="0.25">
      <c r="A46" s="107"/>
      <c r="B46" s="44"/>
      <c r="C46" s="21"/>
      <c r="D46" s="44"/>
      <c r="E46" s="44"/>
      <c r="F46" s="44"/>
      <c r="G46" s="21"/>
      <c r="H46" s="44"/>
      <c r="I46" s="44"/>
      <c r="J46" s="44"/>
      <c r="K46" s="45"/>
      <c r="L46" s="81"/>
      <c r="M46" s="44"/>
      <c r="O46" s="11"/>
    </row>
    <row r="47" spans="1:16" ht="18.75" x14ac:dyDescent="0.3">
      <c r="A47" s="156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69"/>
      <c r="O47" s="11"/>
    </row>
    <row r="48" spans="1:16" x14ac:dyDescent="0.2">
      <c r="C48" s="183"/>
      <c r="D48" s="183"/>
      <c r="E48" s="183"/>
      <c r="F48" s="183"/>
      <c r="G48" s="183"/>
      <c r="H48" s="183"/>
      <c r="I48" s="183"/>
      <c r="J48" s="183"/>
      <c r="K48" s="183"/>
      <c r="L48" s="183"/>
    </row>
    <row r="49" spans="3:12" x14ac:dyDescent="0.2">
      <c r="C49" s="183"/>
      <c r="D49" s="183"/>
      <c r="E49" s="183"/>
      <c r="F49" s="183"/>
      <c r="G49" s="183"/>
      <c r="H49" s="183"/>
      <c r="I49" s="183"/>
      <c r="J49" s="183"/>
      <c r="K49" s="183"/>
      <c r="L49" s="183"/>
    </row>
  </sheetData>
  <mergeCells count="10">
    <mergeCell ref="A1:M1"/>
    <mergeCell ref="A2:M2"/>
    <mergeCell ref="B4:C4"/>
    <mergeCell ref="D4:E4"/>
    <mergeCell ref="B5:C5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  <headerFooter alignWithMargins="0">
    <oddFooter>&amp;LPlaneación Estratégica - Sección de Estadística.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AEED-747C-448F-80F5-4654D5C1155D}">
  <dimension ref="A1:M53"/>
  <sheetViews>
    <sheetView showGridLines="0" zoomScale="70" zoomScaleNormal="70" workbookViewId="0">
      <selection activeCell="B44" sqref="B44"/>
    </sheetView>
  </sheetViews>
  <sheetFormatPr baseColWidth="10" defaultRowHeight="12.75" x14ac:dyDescent="0.2"/>
  <cols>
    <col min="1" max="1" width="29.5703125" style="9" customWidth="1"/>
    <col min="2" max="2" width="20.140625" style="9" bestFit="1" customWidth="1"/>
    <col min="3" max="3" width="22.85546875" style="9" bestFit="1" customWidth="1"/>
    <col min="4" max="4" width="19.85546875" style="9" bestFit="1" customWidth="1"/>
    <col min="5" max="5" width="17.5703125" style="9" bestFit="1" customWidth="1"/>
    <col min="6" max="6" width="19.28515625" style="9" bestFit="1" customWidth="1"/>
    <col min="7" max="7" width="20.7109375" style="9" bestFit="1" customWidth="1"/>
    <col min="8" max="8" width="21.140625" style="9" bestFit="1" customWidth="1"/>
    <col min="9" max="9" width="14.5703125" style="9" bestFit="1" customWidth="1"/>
    <col min="10" max="10" width="14.85546875" style="9" bestFit="1" customWidth="1"/>
    <col min="11" max="11" width="5.140625" style="9" customWidth="1"/>
    <col min="12" max="12" width="4.42578125" style="9" customWidth="1"/>
    <col min="13" max="13" width="11.42578125" style="9" customWidth="1"/>
    <col min="14" max="16384" width="11.42578125" style="9"/>
  </cols>
  <sheetData>
    <row r="1" spans="1:11" s="46" customFormat="1" ht="26.25" x14ac:dyDescent="0.4">
      <c r="A1" s="239" t="s">
        <v>94</v>
      </c>
      <c r="B1" s="239"/>
      <c r="C1" s="239"/>
      <c r="D1" s="239"/>
      <c r="E1" s="239"/>
      <c r="F1" s="239"/>
      <c r="G1" s="239"/>
      <c r="H1" s="239"/>
      <c r="I1" s="239"/>
    </row>
    <row r="2" spans="1:11" s="46" customFormat="1" ht="26.25" x14ac:dyDescent="0.4">
      <c r="A2" s="240" t="str">
        <f>+'Comparativo Formalizaciones'!A2</f>
        <v>Enero - Marzo 2025-2026</v>
      </c>
      <c r="B2" s="240"/>
      <c r="C2" s="240"/>
      <c r="D2" s="240"/>
      <c r="E2" s="240"/>
      <c r="F2" s="240"/>
      <c r="G2" s="240"/>
      <c r="H2" s="240"/>
      <c r="I2" s="240"/>
    </row>
    <row r="3" spans="1:11" s="46" customFormat="1" ht="26.25" x14ac:dyDescent="0.4">
      <c r="A3" s="239" t="s">
        <v>71</v>
      </c>
      <c r="B3" s="239"/>
      <c r="C3" s="239"/>
      <c r="D3" s="239"/>
      <c r="E3" s="239"/>
      <c r="F3" s="239"/>
      <c r="G3" s="239"/>
      <c r="H3" s="239"/>
      <c r="I3" s="239"/>
    </row>
    <row r="4" spans="1:11" ht="16.5" customHeight="1" x14ac:dyDescent="0.35">
      <c r="A4" s="47"/>
      <c r="B4" s="47"/>
      <c r="C4" s="47"/>
      <c r="D4" s="47"/>
      <c r="E4" s="47"/>
      <c r="F4" s="47"/>
      <c r="G4" s="47"/>
      <c r="H4" s="47"/>
      <c r="I4" s="37"/>
    </row>
    <row r="5" spans="1:11" ht="18.75" x14ac:dyDescent="0.3">
      <c r="A5" s="10" t="s">
        <v>51</v>
      </c>
      <c r="B5" s="241" t="s">
        <v>0</v>
      </c>
      <c r="C5" s="241"/>
      <c r="D5" s="38" t="s">
        <v>0</v>
      </c>
      <c r="E5" s="38"/>
      <c r="F5" s="38" t="s">
        <v>0</v>
      </c>
      <c r="G5" s="38"/>
      <c r="H5" s="38" t="s">
        <v>0</v>
      </c>
      <c r="I5" s="38"/>
    </row>
    <row r="6" spans="1:11" ht="16.5" customHeight="1" x14ac:dyDescent="0.3">
      <c r="A6" s="10" t="s">
        <v>37</v>
      </c>
      <c r="B6" s="242" t="s">
        <v>53</v>
      </c>
      <c r="C6" s="242"/>
      <c r="D6" s="243" t="s">
        <v>88</v>
      </c>
      <c r="E6" s="243"/>
      <c r="F6" s="242" t="s">
        <v>54</v>
      </c>
      <c r="G6" s="242"/>
      <c r="H6" s="243" t="s">
        <v>88</v>
      </c>
      <c r="I6" s="243"/>
      <c r="K6" s="48"/>
    </row>
    <row r="7" spans="1:11" ht="18.75" x14ac:dyDescent="0.3">
      <c r="A7" s="10" t="s">
        <v>44</v>
      </c>
      <c r="B7" s="10">
        <v>2025</v>
      </c>
      <c r="C7" s="10">
        <v>2026</v>
      </c>
      <c r="D7" s="10" t="s">
        <v>92</v>
      </c>
      <c r="E7" s="10" t="s">
        <v>93</v>
      </c>
      <c r="F7" s="10">
        <v>2025</v>
      </c>
      <c r="G7" s="10">
        <v>2026</v>
      </c>
      <c r="H7" s="10" t="s">
        <v>92</v>
      </c>
      <c r="I7" s="10" t="s">
        <v>93</v>
      </c>
    </row>
    <row r="8" spans="1:11" ht="17.25" x14ac:dyDescent="0.3">
      <c r="A8" s="158" t="s">
        <v>1</v>
      </c>
      <c r="B8" s="184">
        <f t="shared" ref="B8:C8" si="0">SUM(B9:B13)</f>
        <v>894537167.38</v>
      </c>
      <c r="C8" s="184">
        <f t="shared" si="0"/>
        <v>935853610.35000002</v>
      </c>
      <c r="D8" s="185">
        <f>C8-B8</f>
        <v>41316442.970000029</v>
      </c>
      <c r="E8" s="186">
        <f t="shared" ref="E8:E45" si="1">D8/B8*100</f>
        <v>4.6187508441948033</v>
      </c>
      <c r="F8" s="184">
        <f>SUM(F9:F13)</f>
        <v>1091980343.3200002</v>
      </c>
      <c r="G8" s="184">
        <f>SUM(G9:G13)</f>
        <v>1327240373.28</v>
      </c>
      <c r="H8" s="185">
        <f t="shared" ref="H8:H45" si="2">G8-F8</f>
        <v>235260029.9599998</v>
      </c>
      <c r="I8" s="187">
        <f t="shared" ref="I8:I45" si="3">H8/F8*100</f>
        <v>21.544346599200445</v>
      </c>
      <c r="J8" s="49"/>
    </row>
    <row r="9" spans="1:11" ht="17.25" x14ac:dyDescent="0.3">
      <c r="A9" s="164" t="s">
        <v>2</v>
      </c>
      <c r="B9" s="188">
        <v>527909344.87</v>
      </c>
      <c r="C9" s="164">
        <f>'% Ejec. Sucursales y Regionales'!K9</f>
        <v>589917534.22000003</v>
      </c>
      <c r="D9" s="189">
        <f t="shared" ref="D9:D45" si="4">C9-B9</f>
        <v>62008189.350000024</v>
      </c>
      <c r="E9" s="190">
        <f t="shared" si="1"/>
        <v>11.74599198755798</v>
      </c>
      <c r="F9" s="188">
        <v>600044112.16000009</v>
      </c>
      <c r="G9" s="164">
        <f>'% Ejec. Sucursales y Regionales'!L9</f>
        <v>856934857.75</v>
      </c>
      <c r="H9" s="189">
        <f t="shared" si="2"/>
        <v>256890745.58999991</v>
      </c>
      <c r="I9" s="191">
        <f t="shared" si="3"/>
        <v>42.811976717055217</v>
      </c>
      <c r="J9" s="49"/>
    </row>
    <row r="10" spans="1:11" ht="17.25" x14ac:dyDescent="0.3">
      <c r="A10" s="164" t="s">
        <v>48</v>
      </c>
      <c r="B10" s="188">
        <v>44204276.93</v>
      </c>
      <c r="C10" s="164">
        <f>'% Ejec. Sucursales y Regionales'!K10</f>
        <v>59563339.049999997</v>
      </c>
      <c r="D10" s="189">
        <f t="shared" si="4"/>
        <v>15359062.119999997</v>
      </c>
      <c r="E10" s="190">
        <f t="shared" si="1"/>
        <v>34.745647223959686</v>
      </c>
      <c r="F10" s="188">
        <v>71175919.929999992</v>
      </c>
      <c r="G10" s="164">
        <f>'% Ejec. Sucursales y Regionales'!L10</f>
        <v>54684252.269999996</v>
      </c>
      <c r="H10" s="189">
        <f t="shared" si="2"/>
        <v>-16491667.659999996</v>
      </c>
      <c r="I10" s="191">
        <f t="shared" si="3"/>
        <v>-23.170290845863605</v>
      </c>
      <c r="J10" s="49"/>
    </row>
    <row r="11" spans="1:11" ht="17.25" x14ac:dyDescent="0.3">
      <c r="A11" s="164" t="s">
        <v>5</v>
      </c>
      <c r="B11" s="188">
        <v>131678831.88000001</v>
      </c>
      <c r="C11" s="164">
        <f>'% Ejec. Sucursales y Regionales'!K11</f>
        <v>78266474.200000003</v>
      </c>
      <c r="D11" s="189">
        <f t="shared" si="4"/>
        <v>-53412357.680000007</v>
      </c>
      <c r="E11" s="190">
        <f t="shared" si="1"/>
        <v>-40.562599863184637</v>
      </c>
      <c r="F11" s="188">
        <v>150261255.82999998</v>
      </c>
      <c r="G11" s="164">
        <f>'% Ejec. Sucursales y Regionales'!L11</f>
        <v>103692227.52</v>
      </c>
      <c r="H11" s="189">
        <f t="shared" si="2"/>
        <v>-46569028.309999987</v>
      </c>
      <c r="I11" s="191">
        <f t="shared" si="3"/>
        <v>-30.992039866009414</v>
      </c>
      <c r="J11" s="49"/>
    </row>
    <row r="12" spans="1:11" ht="17.25" x14ac:dyDescent="0.3">
      <c r="A12" s="164" t="s">
        <v>4</v>
      </c>
      <c r="B12" s="188">
        <v>102711917.55000001</v>
      </c>
      <c r="C12" s="164">
        <f>'% Ejec. Sucursales y Regionales'!K12</f>
        <v>85082913.620000005</v>
      </c>
      <c r="D12" s="189">
        <f t="shared" si="4"/>
        <v>-17629003.930000007</v>
      </c>
      <c r="E12" s="190">
        <f t="shared" si="1"/>
        <v>-17.163542800589067</v>
      </c>
      <c r="F12" s="188">
        <v>144352530.76999998</v>
      </c>
      <c r="G12" s="164">
        <f>'% Ejec. Sucursales y Regionales'!L12</f>
        <v>151148677.16</v>
      </c>
      <c r="H12" s="189">
        <f t="shared" si="2"/>
        <v>6796146.3900000155</v>
      </c>
      <c r="I12" s="191">
        <f t="shared" si="3"/>
        <v>4.708020256900423</v>
      </c>
      <c r="J12" s="49"/>
    </row>
    <row r="13" spans="1:11" ht="17.25" x14ac:dyDescent="0.3">
      <c r="A13" s="164" t="s">
        <v>3</v>
      </c>
      <c r="B13" s="188">
        <v>88032796.150000006</v>
      </c>
      <c r="C13" s="164">
        <f>'% Ejec. Sucursales y Regionales'!K13</f>
        <v>123023349.26000001</v>
      </c>
      <c r="D13" s="189">
        <f t="shared" si="4"/>
        <v>34990553.109999999</v>
      </c>
      <c r="E13" s="190">
        <f t="shared" si="1"/>
        <v>39.747179051747068</v>
      </c>
      <c r="F13" s="188">
        <v>126146524.63</v>
      </c>
      <c r="G13" s="164">
        <f>'% Ejec. Sucursales y Regionales'!L13</f>
        <v>160780358.57999998</v>
      </c>
      <c r="H13" s="189">
        <f t="shared" si="2"/>
        <v>34633833.949999988</v>
      </c>
      <c r="I13" s="191">
        <f t="shared" si="3"/>
        <v>27.455242268135716</v>
      </c>
      <c r="J13" s="49"/>
    </row>
    <row r="14" spans="1:11" ht="17.25" x14ac:dyDescent="0.3">
      <c r="A14" s="158" t="s">
        <v>6</v>
      </c>
      <c r="B14" s="184">
        <f>SUM(B15:B20)</f>
        <v>471618416.56999999</v>
      </c>
      <c r="C14" s="184">
        <f>SUM(C15:C20)</f>
        <v>500871709.79000008</v>
      </c>
      <c r="D14" s="185">
        <f t="shared" si="4"/>
        <v>29253293.220000088</v>
      </c>
      <c r="E14" s="186">
        <f t="shared" si="1"/>
        <v>6.2027461592264101</v>
      </c>
      <c r="F14" s="184">
        <f t="shared" ref="F14:G14" si="5">SUM(F15:F20)</f>
        <v>553948254.83000004</v>
      </c>
      <c r="G14" s="184">
        <f t="shared" si="5"/>
        <v>563782409.59000003</v>
      </c>
      <c r="H14" s="185">
        <f t="shared" si="2"/>
        <v>9834154.7599999905</v>
      </c>
      <c r="I14" s="187">
        <f t="shared" si="3"/>
        <v>1.7752840042826692</v>
      </c>
      <c r="J14" s="49"/>
    </row>
    <row r="15" spans="1:11" ht="17.25" x14ac:dyDescent="0.3">
      <c r="A15" s="164" t="s">
        <v>9</v>
      </c>
      <c r="B15" s="188">
        <v>50567631.539999992</v>
      </c>
      <c r="C15" s="164">
        <f>'% Ejec. Sucursales y Regionales'!K15</f>
        <v>87392153.939999998</v>
      </c>
      <c r="D15" s="189">
        <f t="shared" si="4"/>
        <v>36824522.400000006</v>
      </c>
      <c r="E15" s="190">
        <f t="shared" si="1"/>
        <v>72.822319888308556</v>
      </c>
      <c r="F15" s="188">
        <v>70973630.590000004</v>
      </c>
      <c r="G15" s="164">
        <f>'% Ejec. Sucursales y Regionales'!L15</f>
        <v>93309711.979999989</v>
      </c>
      <c r="H15" s="189">
        <f t="shared" si="2"/>
        <v>22336081.389999986</v>
      </c>
      <c r="I15" s="191">
        <f t="shared" si="3"/>
        <v>31.470957881570005</v>
      </c>
      <c r="J15" s="49"/>
    </row>
    <row r="16" spans="1:11" ht="17.25" x14ac:dyDescent="0.3">
      <c r="A16" s="164" t="s">
        <v>34</v>
      </c>
      <c r="B16" s="188">
        <v>150960959.90000001</v>
      </c>
      <c r="C16" s="164">
        <f>'% Ejec. Sucursales y Regionales'!K16</f>
        <v>166280270.06</v>
      </c>
      <c r="D16" s="189">
        <f t="shared" si="4"/>
        <v>15319310.159999996</v>
      </c>
      <c r="E16" s="190">
        <f t="shared" si="1"/>
        <v>10.147862182479402</v>
      </c>
      <c r="F16" s="188">
        <v>125755611.07000001</v>
      </c>
      <c r="G16" s="164">
        <f>'% Ejec. Sucursales y Regionales'!L16</f>
        <v>132702219.99000001</v>
      </c>
      <c r="H16" s="189">
        <f t="shared" si="2"/>
        <v>6946608.9200000018</v>
      </c>
      <c r="I16" s="191">
        <f>H16/F16*100</f>
        <v>5.5238958014631043</v>
      </c>
      <c r="J16" s="49"/>
    </row>
    <row r="17" spans="1:10" ht="17.25" x14ac:dyDescent="0.3">
      <c r="A17" s="164" t="s">
        <v>11</v>
      </c>
      <c r="B17" s="188">
        <v>37459577.859999999</v>
      </c>
      <c r="C17" s="164">
        <f>'% Ejec. Sucursales y Regionales'!K17</f>
        <v>44992393.739999995</v>
      </c>
      <c r="D17" s="189">
        <f t="shared" si="4"/>
        <v>7532815.8799999952</v>
      </c>
      <c r="E17" s="190">
        <f t="shared" si="1"/>
        <v>20.109185181298237</v>
      </c>
      <c r="F17" s="188">
        <v>61696082.289999999</v>
      </c>
      <c r="G17" s="164">
        <f>'% Ejec. Sucursales y Regionales'!L17</f>
        <v>52316975.25</v>
      </c>
      <c r="H17" s="189">
        <f t="shared" si="2"/>
        <v>-9379107.0399999991</v>
      </c>
      <c r="I17" s="191">
        <f>H17/F17*100</f>
        <v>-15.20211120685731</v>
      </c>
      <c r="J17" s="49"/>
    </row>
    <row r="18" spans="1:10" ht="17.25" x14ac:dyDescent="0.3">
      <c r="A18" s="164" t="s">
        <v>10</v>
      </c>
      <c r="B18" s="188">
        <v>33861919.899999999</v>
      </c>
      <c r="C18" s="164">
        <f>'% Ejec. Sucursales y Regionales'!K18</f>
        <v>36647768.600000001</v>
      </c>
      <c r="D18" s="189">
        <f t="shared" si="4"/>
        <v>2785848.700000003</v>
      </c>
      <c r="E18" s="190">
        <f t="shared" si="1"/>
        <v>8.227084312487559</v>
      </c>
      <c r="F18" s="188">
        <v>54893371.629999995</v>
      </c>
      <c r="G18" s="164">
        <f>'% Ejec. Sucursales y Regionales'!L18</f>
        <v>40360866.709999993</v>
      </c>
      <c r="H18" s="189">
        <f t="shared" si="2"/>
        <v>-14532504.920000002</v>
      </c>
      <c r="I18" s="191">
        <f t="shared" si="3"/>
        <v>-26.474061418478772</v>
      </c>
      <c r="J18" s="49"/>
    </row>
    <row r="19" spans="1:10" ht="17.25" x14ac:dyDescent="0.3">
      <c r="A19" s="164" t="s">
        <v>7</v>
      </c>
      <c r="B19" s="188">
        <v>155711530.66</v>
      </c>
      <c r="C19" s="164">
        <f>'% Ejec. Sucursales y Regionales'!K19</f>
        <v>126092988.11</v>
      </c>
      <c r="D19" s="189">
        <f t="shared" si="4"/>
        <v>-29618542.549999997</v>
      </c>
      <c r="E19" s="190">
        <f t="shared" si="1"/>
        <v>-19.021418917699052</v>
      </c>
      <c r="F19" s="188">
        <v>187885590.87</v>
      </c>
      <c r="G19" s="164">
        <f>'% Ejec. Sucursales y Regionales'!L19</f>
        <v>173845290.62</v>
      </c>
      <c r="H19" s="189">
        <f t="shared" si="2"/>
        <v>-14040300.25</v>
      </c>
      <c r="I19" s="191">
        <f t="shared" si="3"/>
        <v>-7.4727924504410934</v>
      </c>
      <c r="J19" s="49"/>
    </row>
    <row r="20" spans="1:10" ht="17.25" x14ac:dyDescent="0.3">
      <c r="A20" s="164" t="s">
        <v>12</v>
      </c>
      <c r="B20" s="188">
        <v>43056796.709999993</v>
      </c>
      <c r="C20" s="164">
        <f>'% Ejec. Sucursales y Regionales'!K20</f>
        <v>39466135.340000004</v>
      </c>
      <c r="D20" s="189">
        <f t="shared" si="4"/>
        <v>-3590661.3699999899</v>
      </c>
      <c r="E20" s="190">
        <f t="shared" si="1"/>
        <v>-8.3393602041139623</v>
      </c>
      <c r="F20" s="188">
        <v>52743968.379999995</v>
      </c>
      <c r="G20" s="164">
        <f>'% Ejec. Sucursales y Regionales'!L20</f>
        <v>71247345.040000007</v>
      </c>
      <c r="H20" s="189">
        <f t="shared" si="2"/>
        <v>18503376.660000011</v>
      </c>
      <c r="I20" s="191">
        <f t="shared" si="3"/>
        <v>35.081502640624805</v>
      </c>
      <c r="J20" s="49"/>
    </row>
    <row r="21" spans="1:10" ht="17.25" x14ac:dyDescent="0.3">
      <c r="A21" s="158" t="s">
        <v>13</v>
      </c>
      <c r="B21" s="184">
        <f>SUM(B22:B27)</f>
        <v>1290571114.8499999</v>
      </c>
      <c r="C21" s="184">
        <f>SUM(C22:C27)</f>
        <v>1072857005.73</v>
      </c>
      <c r="D21" s="185">
        <f t="shared" si="4"/>
        <v>-217714109.11999989</v>
      </c>
      <c r="E21" s="186">
        <f t="shared" si="1"/>
        <v>-16.869594136647347</v>
      </c>
      <c r="F21" s="184">
        <f t="shared" ref="F21:G21" si="6">SUM(F22:F27)</f>
        <v>835051358.11000001</v>
      </c>
      <c r="G21" s="184">
        <f t="shared" si="6"/>
        <v>1017951535.86</v>
      </c>
      <c r="H21" s="185">
        <f t="shared" si="2"/>
        <v>182900177.75</v>
      </c>
      <c r="I21" s="187">
        <f t="shared" si="3"/>
        <v>21.90286573079339</v>
      </c>
      <c r="J21" s="49"/>
    </row>
    <row r="22" spans="1:10" ht="17.25" x14ac:dyDescent="0.3">
      <c r="A22" s="164" t="s">
        <v>19</v>
      </c>
      <c r="B22" s="188">
        <v>160315629.54000002</v>
      </c>
      <c r="C22" s="164">
        <f>'% Ejec. Sucursales y Regionales'!K22</f>
        <v>146428374.63999999</v>
      </c>
      <c r="D22" s="189">
        <f t="shared" si="4"/>
        <v>-13887254.900000036</v>
      </c>
      <c r="E22" s="190">
        <f t="shared" si="1"/>
        <v>-8.6624460383852053</v>
      </c>
      <c r="F22" s="188">
        <v>132735456.05</v>
      </c>
      <c r="G22" s="164">
        <f>'% Ejec. Sucursales y Regionales'!L22</f>
        <v>142155942.24000001</v>
      </c>
      <c r="H22" s="189">
        <f t="shared" si="2"/>
        <v>9420486.1900000125</v>
      </c>
      <c r="I22" s="191">
        <f t="shared" si="3"/>
        <v>7.0971890031036002</v>
      </c>
      <c r="J22" s="49"/>
    </row>
    <row r="23" spans="1:10" ht="17.25" x14ac:dyDescent="0.3">
      <c r="A23" s="164" t="s">
        <v>17</v>
      </c>
      <c r="B23" s="188">
        <v>238522102.87</v>
      </c>
      <c r="C23" s="164">
        <f>'% Ejec. Sucursales y Regionales'!K23</f>
        <v>174987559.18000001</v>
      </c>
      <c r="D23" s="189">
        <f t="shared" si="4"/>
        <v>-63534543.689999998</v>
      </c>
      <c r="E23" s="190">
        <f t="shared" si="1"/>
        <v>-26.636753124983041</v>
      </c>
      <c r="F23" s="188">
        <v>59609081.780000001</v>
      </c>
      <c r="G23" s="164">
        <f>'% Ejec. Sucursales y Regionales'!L23</f>
        <v>95881080.419999987</v>
      </c>
      <c r="H23" s="189">
        <f t="shared" si="2"/>
        <v>36271998.639999986</v>
      </c>
      <c r="I23" s="191">
        <f t="shared" si="3"/>
        <v>60.84978589985586</v>
      </c>
      <c r="J23" s="49"/>
    </row>
    <row r="24" spans="1:10" ht="17.25" x14ac:dyDescent="0.3">
      <c r="A24" s="164" t="s">
        <v>18</v>
      </c>
      <c r="B24" s="188">
        <v>41503222.18</v>
      </c>
      <c r="C24" s="164">
        <f>'% Ejec. Sucursales y Regionales'!K24</f>
        <v>78591742.599999994</v>
      </c>
      <c r="D24" s="189">
        <f t="shared" si="4"/>
        <v>37088520.419999994</v>
      </c>
      <c r="E24" s="190">
        <f t="shared" si="1"/>
        <v>89.362990321923945</v>
      </c>
      <c r="F24" s="188">
        <v>55555297.630000003</v>
      </c>
      <c r="G24" s="164">
        <f>'% Ejec. Sucursales y Regionales'!L24</f>
        <v>57874911.219999999</v>
      </c>
      <c r="H24" s="189">
        <f t="shared" si="2"/>
        <v>2319613.5899999961</v>
      </c>
      <c r="I24" s="191">
        <f t="shared" si="3"/>
        <v>4.1753238466090021</v>
      </c>
      <c r="J24" s="49"/>
    </row>
    <row r="25" spans="1:10" ht="17.25" x14ac:dyDescent="0.3">
      <c r="A25" s="164" t="s">
        <v>60</v>
      </c>
      <c r="B25" s="188">
        <v>72689039.169999987</v>
      </c>
      <c r="C25" s="164">
        <f>'% Ejec. Sucursales y Regionales'!K25</f>
        <v>100186273.81999999</v>
      </c>
      <c r="D25" s="189">
        <f t="shared" si="4"/>
        <v>27497234.650000006</v>
      </c>
      <c r="E25" s="190">
        <f t="shared" si="1"/>
        <v>37.828584562373173</v>
      </c>
      <c r="F25" s="188">
        <v>92208446.549999997</v>
      </c>
      <c r="G25" s="164">
        <f>'% Ejec. Sucursales y Regionales'!L25</f>
        <v>61703452.000000007</v>
      </c>
      <c r="H25" s="189">
        <f t="shared" si="2"/>
        <v>-30504994.54999999</v>
      </c>
      <c r="I25" s="191">
        <f t="shared" si="3"/>
        <v>-33.082646646105971</v>
      </c>
      <c r="J25" s="49"/>
    </row>
    <row r="26" spans="1:10" ht="17.25" x14ac:dyDescent="0.3">
      <c r="A26" s="164" t="s">
        <v>16</v>
      </c>
      <c r="B26" s="188">
        <v>141234965.31</v>
      </c>
      <c r="C26" s="164">
        <f>'% Ejec. Sucursales y Regionales'!K26</f>
        <v>90368907.159999996</v>
      </c>
      <c r="D26" s="189">
        <f t="shared" si="4"/>
        <v>-50866058.150000006</v>
      </c>
      <c r="E26" s="190">
        <f t="shared" si="1"/>
        <v>-36.015202070077251</v>
      </c>
      <c r="F26" s="188">
        <v>69527042.319999993</v>
      </c>
      <c r="G26" s="164">
        <f>'% Ejec. Sucursales y Regionales'!L26</f>
        <v>73757057.710000008</v>
      </c>
      <c r="H26" s="189">
        <f t="shared" si="2"/>
        <v>4230015.3900000155</v>
      </c>
      <c r="I26" s="191">
        <f t="shared" si="3"/>
        <v>6.0839858116375227</v>
      </c>
      <c r="J26" s="49"/>
    </row>
    <row r="27" spans="1:10" ht="17.25" x14ac:dyDescent="0.3">
      <c r="A27" s="164" t="s">
        <v>180</v>
      </c>
      <c r="B27" s="188">
        <v>636306155.77999997</v>
      </c>
      <c r="C27" s="164">
        <f>'% Ejec. Sucursales y Regionales'!K27</f>
        <v>482294148.33000004</v>
      </c>
      <c r="D27" s="189">
        <f t="shared" si="4"/>
        <v>-154012007.44999993</v>
      </c>
      <c r="E27" s="190">
        <f t="shared" si="1"/>
        <v>-24.204073157395147</v>
      </c>
      <c r="F27" s="188">
        <v>425416033.78000003</v>
      </c>
      <c r="G27" s="164">
        <f>'% Ejec. Sucursales y Regionales'!L27</f>
        <v>586579092.26999998</v>
      </c>
      <c r="H27" s="189">
        <f t="shared" si="2"/>
        <v>161163058.48999995</v>
      </c>
      <c r="I27" s="191">
        <f t="shared" si="3"/>
        <v>37.883635240072763</v>
      </c>
      <c r="J27" s="49"/>
    </row>
    <row r="28" spans="1:10" ht="17.25" x14ac:dyDescent="0.3">
      <c r="A28" s="158" t="s">
        <v>21</v>
      </c>
      <c r="B28" s="184">
        <f t="shared" ref="B28:C28" si="7">SUM(B29:B33)</f>
        <v>1554341445.02</v>
      </c>
      <c r="C28" s="184">
        <f t="shared" si="7"/>
        <v>1605092963.03</v>
      </c>
      <c r="D28" s="185">
        <f t="shared" si="4"/>
        <v>50751518.00999999</v>
      </c>
      <c r="E28" s="186">
        <f t="shared" si="1"/>
        <v>3.2651460316267227</v>
      </c>
      <c r="F28" s="184">
        <f t="shared" ref="F28:G28" si="8">SUM(F29:F33)</f>
        <v>1476912686</v>
      </c>
      <c r="G28" s="184">
        <f t="shared" si="8"/>
        <v>1410256891.1300001</v>
      </c>
      <c r="H28" s="185">
        <f t="shared" si="2"/>
        <v>-66655794.869999886</v>
      </c>
      <c r="I28" s="187">
        <f t="shared" si="3"/>
        <v>-4.5131845302600295</v>
      </c>
      <c r="J28" s="49"/>
    </row>
    <row r="29" spans="1:10" ht="17.25" x14ac:dyDescent="0.3">
      <c r="A29" s="164" t="s">
        <v>27</v>
      </c>
      <c r="B29" s="188">
        <v>279590552</v>
      </c>
      <c r="C29" s="164">
        <f>'% Ejec. Sucursales y Regionales'!K29</f>
        <v>496275249.62</v>
      </c>
      <c r="D29" s="189">
        <f t="shared" si="4"/>
        <v>216684697.62</v>
      </c>
      <c r="E29" s="190">
        <f t="shared" si="1"/>
        <v>77.500722420691815</v>
      </c>
      <c r="F29" s="188">
        <v>299714633.67000002</v>
      </c>
      <c r="G29" s="164">
        <f>'% Ejec. Sucursales y Regionales'!L29</f>
        <v>438491077.99000001</v>
      </c>
      <c r="H29" s="189">
        <f t="shared" si="2"/>
        <v>138776444.31999999</v>
      </c>
      <c r="I29" s="191">
        <f t="shared" si="3"/>
        <v>46.302859029832831</v>
      </c>
      <c r="J29" s="49"/>
    </row>
    <row r="30" spans="1:10" ht="17.25" x14ac:dyDescent="0.3">
      <c r="A30" s="164" t="s">
        <v>26</v>
      </c>
      <c r="B30" s="188">
        <v>181269794.91000003</v>
      </c>
      <c r="C30" s="164">
        <f>'% Ejec. Sucursales y Regionales'!K30</f>
        <v>205258801.75999999</v>
      </c>
      <c r="D30" s="189">
        <f t="shared" si="4"/>
        <v>23989006.849999964</v>
      </c>
      <c r="E30" s="190">
        <f t="shared" si="1"/>
        <v>13.23386880969907</v>
      </c>
      <c r="F30" s="188">
        <v>210516021.19</v>
      </c>
      <c r="G30" s="164">
        <f>'% Ejec. Sucursales y Regionales'!L30</f>
        <v>145681817.52000001</v>
      </c>
      <c r="H30" s="189">
        <f t="shared" si="2"/>
        <v>-64834203.669999987</v>
      </c>
      <c r="I30" s="191">
        <f t="shared" si="3"/>
        <v>-30.797752733263117</v>
      </c>
      <c r="J30" s="49"/>
    </row>
    <row r="31" spans="1:10" ht="17.25" x14ac:dyDescent="0.3">
      <c r="A31" s="164" t="s">
        <v>31</v>
      </c>
      <c r="B31" s="188">
        <v>55397071.909999996</v>
      </c>
      <c r="C31" s="164">
        <f>'% Ejec. Sucursales y Regionales'!K31</f>
        <v>103080828.34</v>
      </c>
      <c r="D31" s="189">
        <f t="shared" si="4"/>
        <v>47683756.430000007</v>
      </c>
      <c r="E31" s="190">
        <f t="shared" si="1"/>
        <v>86.076311952856813</v>
      </c>
      <c r="F31" s="188">
        <v>49790686.009999998</v>
      </c>
      <c r="G31" s="164">
        <f>'% Ejec. Sucursales y Regionales'!L31</f>
        <v>71753100.439999998</v>
      </c>
      <c r="H31" s="189">
        <f t="shared" si="2"/>
        <v>21962414.43</v>
      </c>
      <c r="I31" s="191">
        <f t="shared" si="3"/>
        <v>44.109483499763499</v>
      </c>
      <c r="J31" s="49"/>
    </row>
    <row r="32" spans="1:10" ht="17.25" x14ac:dyDescent="0.3">
      <c r="A32" s="164" t="s">
        <v>24</v>
      </c>
      <c r="B32" s="188">
        <v>713201210.70000005</v>
      </c>
      <c r="C32" s="164">
        <f>'% Ejec. Sucursales y Regionales'!K32</f>
        <v>360237585.79000002</v>
      </c>
      <c r="D32" s="189">
        <f t="shared" si="4"/>
        <v>-352963624.91000003</v>
      </c>
      <c r="E32" s="190">
        <f t="shared" si="1"/>
        <v>-49.490048476441828</v>
      </c>
      <c r="F32" s="188">
        <v>628615128.63</v>
      </c>
      <c r="G32" s="164">
        <f>'% Ejec. Sucursales y Regionales'!L32</f>
        <v>284239387.75</v>
      </c>
      <c r="H32" s="189">
        <f t="shared" si="2"/>
        <v>-344375740.88</v>
      </c>
      <c r="I32" s="191">
        <f t="shared" si="3"/>
        <v>-54.783241000026585</v>
      </c>
      <c r="J32" s="49"/>
    </row>
    <row r="33" spans="1:13" ht="17.25" x14ac:dyDescent="0.3">
      <c r="A33" s="164" t="s">
        <v>22</v>
      </c>
      <c r="B33" s="188">
        <v>324882815.5</v>
      </c>
      <c r="C33" s="164">
        <f>'% Ejec. Sucursales y Regionales'!K33</f>
        <v>440240497.51999998</v>
      </c>
      <c r="D33" s="189">
        <f t="shared" si="4"/>
        <v>115357682.01999998</v>
      </c>
      <c r="E33" s="190">
        <f t="shared" si="1"/>
        <v>35.507474238815192</v>
      </c>
      <c r="F33" s="188">
        <v>288276216.5</v>
      </c>
      <c r="G33" s="164">
        <f>'% Ejec. Sucursales y Regionales'!L33</f>
        <v>470091507.43000001</v>
      </c>
      <c r="H33" s="189">
        <f t="shared" si="2"/>
        <v>181815290.93000001</v>
      </c>
      <c r="I33" s="191">
        <f t="shared" si="3"/>
        <v>63.069820027973066</v>
      </c>
      <c r="J33" s="49"/>
    </row>
    <row r="34" spans="1:13" ht="17.25" x14ac:dyDescent="0.3">
      <c r="A34" s="158" t="s">
        <v>28</v>
      </c>
      <c r="B34" s="184">
        <f t="shared" ref="B34:C34" si="9">SUM(B35:B39)</f>
        <v>680343168.13</v>
      </c>
      <c r="C34" s="184">
        <f t="shared" si="9"/>
        <v>819687761.88000011</v>
      </c>
      <c r="D34" s="185">
        <f t="shared" si="4"/>
        <v>139344593.75000012</v>
      </c>
      <c r="E34" s="186">
        <f t="shared" si="1"/>
        <v>20.481515840455113</v>
      </c>
      <c r="F34" s="184">
        <f t="shared" ref="F34:G34" si="10">SUM(F35:F39)</f>
        <v>766360720.29000008</v>
      </c>
      <c r="G34" s="184">
        <f t="shared" si="10"/>
        <v>917852126.02999997</v>
      </c>
      <c r="H34" s="185">
        <f t="shared" si="2"/>
        <v>151491405.73999989</v>
      </c>
      <c r="I34" s="187">
        <f t="shared" si="3"/>
        <v>19.767637057738778</v>
      </c>
      <c r="J34" s="49"/>
    </row>
    <row r="35" spans="1:13" ht="17.25" x14ac:dyDescent="0.3">
      <c r="A35" s="164" t="s">
        <v>29</v>
      </c>
      <c r="B35" s="188">
        <v>115844463.73999999</v>
      </c>
      <c r="C35" s="164">
        <f>'% Ejec. Sucursales y Regionales'!K35</f>
        <v>158834326.31</v>
      </c>
      <c r="D35" s="189">
        <f t="shared" si="4"/>
        <v>42989862.570000008</v>
      </c>
      <c r="E35" s="190">
        <f t="shared" si="1"/>
        <v>37.109984527604155</v>
      </c>
      <c r="F35" s="188">
        <v>105090305.26000001</v>
      </c>
      <c r="G35" s="164">
        <f>'% Ejec. Sucursales y Regionales'!L35</f>
        <v>107008796.41999999</v>
      </c>
      <c r="H35" s="189">
        <f t="shared" si="2"/>
        <v>1918491.1599999815</v>
      </c>
      <c r="I35" s="191">
        <f t="shared" si="3"/>
        <v>1.8255643612924275</v>
      </c>
      <c r="J35" s="49"/>
    </row>
    <row r="36" spans="1:13" ht="17.25" x14ac:dyDescent="0.3">
      <c r="A36" s="164" t="s">
        <v>49</v>
      </c>
      <c r="B36" s="188">
        <v>133311124.26000002</v>
      </c>
      <c r="C36" s="164">
        <f>'% Ejec. Sucursales y Regionales'!K36</f>
        <v>225612289.16</v>
      </c>
      <c r="D36" s="189">
        <f t="shared" si="4"/>
        <v>92301164.899999976</v>
      </c>
      <c r="E36" s="190">
        <f t="shared" si="1"/>
        <v>69.237406414773545</v>
      </c>
      <c r="F36" s="188">
        <v>169524296.90000001</v>
      </c>
      <c r="G36" s="164">
        <f>'% Ejec. Sucursales y Regionales'!L36</f>
        <v>250974337.90000001</v>
      </c>
      <c r="H36" s="189">
        <f t="shared" si="2"/>
        <v>81450041</v>
      </c>
      <c r="I36" s="191">
        <f t="shared" si="3"/>
        <v>48.0462343684258</v>
      </c>
      <c r="J36" s="49"/>
    </row>
    <row r="37" spans="1:13" ht="17.25" x14ac:dyDescent="0.3">
      <c r="A37" s="164" t="s">
        <v>32</v>
      </c>
      <c r="B37" s="188">
        <v>140497272.75999999</v>
      </c>
      <c r="C37" s="164">
        <f>'% Ejec. Sucursales y Regionales'!K37</f>
        <v>132451319.59999999</v>
      </c>
      <c r="D37" s="189">
        <f t="shared" si="4"/>
        <v>-8045953.1599999964</v>
      </c>
      <c r="E37" s="190">
        <f t="shared" si="1"/>
        <v>-5.7267682154544319</v>
      </c>
      <c r="F37" s="188">
        <v>135553217.19999999</v>
      </c>
      <c r="G37" s="164">
        <f>'% Ejec. Sucursales y Regionales'!L37</f>
        <v>137209051.48000002</v>
      </c>
      <c r="H37" s="189">
        <f t="shared" si="2"/>
        <v>1655834.280000031</v>
      </c>
      <c r="I37" s="191">
        <f t="shared" si="3"/>
        <v>1.2215381635368747</v>
      </c>
      <c r="J37" s="49"/>
    </row>
    <row r="38" spans="1:13" ht="17.25" x14ac:dyDescent="0.3">
      <c r="A38" s="164" t="s">
        <v>181</v>
      </c>
      <c r="B38" s="188">
        <v>208310225.62</v>
      </c>
      <c r="C38" s="164">
        <f>'% Ejec. Sucursales y Regionales'!K38</f>
        <v>241276574.47999999</v>
      </c>
      <c r="D38" s="189">
        <f t="shared" si="4"/>
        <v>32966348.859999985</v>
      </c>
      <c r="E38" s="190">
        <f t="shared" si="1"/>
        <v>15.82560278156353</v>
      </c>
      <c r="F38" s="188">
        <v>285775375.73000002</v>
      </c>
      <c r="G38" s="164">
        <f>'% Ejec. Sucursales y Regionales'!L38</f>
        <v>340269865.49000001</v>
      </c>
      <c r="H38" s="189">
        <f t="shared" si="2"/>
        <v>54494489.75999999</v>
      </c>
      <c r="I38" s="191">
        <f t="shared" si="3"/>
        <v>19.068994177961041</v>
      </c>
      <c r="J38" s="49"/>
    </row>
    <row r="39" spans="1:13" ht="17.25" x14ac:dyDescent="0.3">
      <c r="A39" s="164" t="s">
        <v>30</v>
      </c>
      <c r="B39" s="188">
        <v>82380081.75</v>
      </c>
      <c r="C39" s="164">
        <f>'% Ejec. Sucursales y Regionales'!K39</f>
        <v>61513252.329999998</v>
      </c>
      <c r="D39" s="189">
        <f t="shared" si="4"/>
        <v>-20866829.420000002</v>
      </c>
      <c r="E39" s="190">
        <f t="shared" si="1"/>
        <v>-25.329945026426248</v>
      </c>
      <c r="F39" s="188">
        <v>70417525.200000003</v>
      </c>
      <c r="G39" s="164">
        <f>'% Ejec. Sucursales y Regionales'!L39</f>
        <v>82390074.739999995</v>
      </c>
      <c r="H39" s="189">
        <f t="shared" si="2"/>
        <v>11972549.539999992</v>
      </c>
      <c r="I39" s="191">
        <f t="shared" si="3"/>
        <v>17.002229922161465</v>
      </c>
      <c r="J39" s="49"/>
    </row>
    <row r="40" spans="1:13" ht="17.25" x14ac:dyDescent="0.3">
      <c r="A40" s="158" t="s">
        <v>47</v>
      </c>
      <c r="B40" s="184">
        <f t="shared" ref="B40:C40" si="11">SUM(B41:B45)</f>
        <v>611964073.71000004</v>
      </c>
      <c r="C40" s="184">
        <f t="shared" si="11"/>
        <v>761453984.73000002</v>
      </c>
      <c r="D40" s="185">
        <f t="shared" si="4"/>
        <v>149489911.01999998</v>
      </c>
      <c r="E40" s="186">
        <f t="shared" si="1"/>
        <v>24.427890041604115</v>
      </c>
      <c r="F40" s="184">
        <f t="shared" ref="F40:G40" si="12">SUM(F41:F45)</f>
        <v>873510002.67999995</v>
      </c>
      <c r="G40" s="184">
        <f t="shared" si="12"/>
        <v>760095876.01999998</v>
      </c>
      <c r="H40" s="185">
        <f t="shared" si="2"/>
        <v>-113414126.65999997</v>
      </c>
      <c r="I40" s="187">
        <f t="shared" si="3"/>
        <v>-12.983723862581559</v>
      </c>
      <c r="J40" s="49"/>
    </row>
    <row r="41" spans="1:13" ht="17.25" x14ac:dyDescent="0.3">
      <c r="A41" s="164" t="s">
        <v>8</v>
      </c>
      <c r="B41" s="188">
        <v>136679456.77000001</v>
      </c>
      <c r="C41" s="164">
        <f>'% Ejec. Sucursales y Regionales'!K41</f>
        <v>222612802.98999998</v>
      </c>
      <c r="D41" s="189">
        <f t="shared" si="4"/>
        <v>85933346.219999969</v>
      </c>
      <c r="E41" s="190">
        <f t="shared" si="1"/>
        <v>62.872174246789669</v>
      </c>
      <c r="F41" s="188">
        <v>221453584.39999998</v>
      </c>
      <c r="G41" s="164">
        <f>'% Ejec. Sucursales y Regionales'!L41</f>
        <v>250235244.84999996</v>
      </c>
      <c r="H41" s="189">
        <f t="shared" si="2"/>
        <v>28781660.449999988</v>
      </c>
      <c r="I41" s="191">
        <f t="shared" si="3"/>
        <v>12.996701104649174</v>
      </c>
      <c r="J41" s="49"/>
    </row>
    <row r="42" spans="1:13" ht="17.25" x14ac:dyDescent="0.3">
      <c r="A42" s="164" t="s">
        <v>23</v>
      </c>
      <c r="B42" s="188">
        <v>175142692.99000001</v>
      </c>
      <c r="C42" s="164">
        <f>'% Ejec. Sucursales y Regionales'!K42</f>
        <v>117107735.7</v>
      </c>
      <c r="D42" s="189">
        <f t="shared" si="4"/>
        <v>-58034957.290000007</v>
      </c>
      <c r="E42" s="190">
        <f t="shared" si="1"/>
        <v>-33.135814174853181</v>
      </c>
      <c r="F42" s="188">
        <v>181635913.09999999</v>
      </c>
      <c r="G42" s="164">
        <f>'% Ejec. Sucursales y Regionales'!L42</f>
        <v>133736503.45</v>
      </c>
      <c r="H42" s="189">
        <f t="shared" si="2"/>
        <v>-47899409.649999991</v>
      </c>
      <c r="I42" s="191">
        <f t="shared" si="3"/>
        <v>-26.371111765561956</v>
      </c>
      <c r="J42" s="49"/>
    </row>
    <row r="43" spans="1:13" ht="17.25" x14ac:dyDescent="0.3">
      <c r="A43" s="164" t="s">
        <v>61</v>
      </c>
      <c r="B43" s="188">
        <v>38524708.489999995</v>
      </c>
      <c r="C43" s="164">
        <f>'% Ejec. Sucursales y Regionales'!K43</f>
        <v>121196081.48</v>
      </c>
      <c r="D43" s="189">
        <f t="shared" si="4"/>
        <v>82671372.99000001</v>
      </c>
      <c r="E43" s="190">
        <f t="shared" si="1"/>
        <v>214.59311758701389</v>
      </c>
      <c r="F43" s="188">
        <v>67152274.75999999</v>
      </c>
      <c r="G43" s="164">
        <f>'% Ejec. Sucursales y Regionales'!L43</f>
        <v>69527874.540000007</v>
      </c>
      <c r="H43" s="189">
        <f t="shared" si="2"/>
        <v>2375599.7800000161</v>
      </c>
      <c r="I43" s="191">
        <f t="shared" si="3"/>
        <v>3.5376311353417753</v>
      </c>
      <c r="J43" s="49"/>
    </row>
    <row r="44" spans="1:13" ht="17.25" x14ac:dyDescent="0.3">
      <c r="A44" s="164" t="s">
        <v>25</v>
      </c>
      <c r="B44" s="188">
        <v>70471725.120000005</v>
      </c>
      <c r="C44" s="164">
        <f>'% Ejec. Sucursales y Regionales'!K44</f>
        <v>79904469.769999996</v>
      </c>
      <c r="D44" s="189">
        <f t="shared" si="4"/>
        <v>9432744.6499999911</v>
      </c>
      <c r="E44" s="190">
        <f t="shared" si="1"/>
        <v>13.38514792129441</v>
      </c>
      <c r="F44" s="188">
        <v>205259033.26999998</v>
      </c>
      <c r="G44" s="164">
        <f>'% Ejec. Sucursales y Regionales'!L44</f>
        <v>68252262.829999998</v>
      </c>
      <c r="H44" s="189">
        <f t="shared" si="2"/>
        <v>-137006770.44</v>
      </c>
      <c r="I44" s="191">
        <f t="shared" si="3"/>
        <v>-66.748229423734927</v>
      </c>
      <c r="J44" s="49"/>
    </row>
    <row r="45" spans="1:13" ht="17.25" x14ac:dyDescent="0.3">
      <c r="A45" s="164" t="s">
        <v>15</v>
      </c>
      <c r="B45" s="188">
        <v>191145490.34</v>
      </c>
      <c r="C45" s="164">
        <f>'% Ejec. Sucursales y Regionales'!K45</f>
        <v>220632894.78999996</v>
      </c>
      <c r="D45" s="189">
        <f t="shared" si="4"/>
        <v>29487404.449999958</v>
      </c>
      <c r="E45" s="190">
        <f t="shared" si="1"/>
        <v>15.426680691001</v>
      </c>
      <c r="F45" s="188">
        <v>198009197.15000001</v>
      </c>
      <c r="G45" s="164">
        <f>'% Ejec. Sucursales y Regionales'!L45</f>
        <v>238343990.34999999</v>
      </c>
      <c r="H45" s="189">
        <f t="shared" si="2"/>
        <v>40334793.199999988</v>
      </c>
      <c r="I45" s="191">
        <f t="shared" si="3"/>
        <v>20.370161477623057</v>
      </c>
      <c r="J45" s="49"/>
    </row>
    <row r="46" spans="1:13" ht="21.75" customHeight="1" x14ac:dyDescent="0.3">
      <c r="A46" s="42" t="s">
        <v>85</v>
      </c>
      <c r="B46" s="50">
        <f>+B8+B14+B21+B28+B34+B40</f>
        <v>5503375385.6599998</v>
      </c>
      <c r="C46" s="50">
        <f>+C8+C14+C21+C28+C34+C40</f>
        <v>5695817035.5100002</v>
      </c>
      <c r="D46" s="147">
        <f>C46-B46</f>
        <v>192441649.85000038</v>
      </c>
      <c r="E46" s="148">
        <f>D46/B46*100</f>
        <v>3.4967930835944885</v>
      </c>
      <c r="F46" s="50">
        <f>+F8+F14+F21+F28+F34+F40</f>
        <v>5597763365.2300005</v>
      </c>
      <c r="G46" s="50">
        <f>+G8+G14+G21+G28+G34+G40</f>
        <v>5997179211.9099998</v>
      </c>
      <c r="H46" s="147">
        <f>G46-F46</f>
        <v>399415846.67999935</v>
      </c>
      <c r="I46" s="148">
        <f>H46/F46*100</f>
        <v>7.1352756560045876</v>
      </c>
      <c r="J46" s="49"/>
    </row>
    <row r="47" spans="1:13" ht="17.25" x14ac:dyDescent="0.3">
      <c r="A47" s="43"/>
      <c r="B47" s="51"/>
      <c r="C47" s="51"/>
      <c r="D47" s="51"/>
      <c r="E47" s="52"/>
      <c r="F47" s="51"/>
      <c r="G47" s="51"/>
      <c r="H47" s="51"/>
      <c r="I47" s="51"/>
      <c r="J47" s="49"/>
    </row>
    <row r="48" spans="1:13" ht="18.75" x14ac:dyDescent="0.2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ht="18.75" x14ac:dyDescent="0.3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41"/>
    </row>
    <row r="50" spans="1:13" ht="18.75" x14ac:dyDescent="0.3">
      <c r="B50" s="40"/>
      <c r="C50" s="40"/>
      <c r="D50" s="40"/>
      <c r="E50" s="40"/>
      <c r="F50" s="40"/>
      <c r="G50" s="40"/>
      <c r="H50" s="40"/>
      <c r="I50" s="40"/>
    </row>
    <row r="51" spans="1:13" ht="18.75" x14ac:dyDescent="0.3">
      <c r="B51" s="40"/>
      <c r="C51" s="40"/>
      <c r="D51" s="40"/>
      <c r="E51" s="40"/>
      <c r="F51" s="40"/>
      <c r="G51" s="40"/>
      <c r="H51" s="40"/>
      <c r="I51" s="40"/>
    </row>
    <row r="52" spans="1:13" ht="18.75" x14ac:dyDescent="0.3">
      <c r="B52" s="40"/>
      <c r="C52" s="40"/>
      <c r="D52" s="40"/>
      <c r="E52" s="40"/>
      <c r="F52" s="40"/>
      <c r="G52" s="40"/>
      <c r="H52" s="40"/>
      <c r="I52" s="40"/>
    </row>
    <row r="53" spans="1:13" ht="18.75" x14ac:dyDescent="0.3">
      <c r="B53" s="40"/>
      <c r="C53" s="40"/>
      <c r="D53" s="40"/>
      <c r="E53" s="40"/>
      <c r="F53" s="40"/>
      <c r="G53" s="40"/>
      <c r="H53" s="40"/>
      <c r="I53" s="40"/>
    </row>
  </sheetData>
  <mergeCells count="8">
    <mergeCell ref="A1:I1"/>
    <mergeCell ref="A2:I2"/>
    <mergeCell ref="A3:I3"/>
    <mergeCell ref="B5:C5"/>
    <mergeCell ref="B6:C6"/>
    <mergeCell ref="D6:E6"/>
    <mergeCell ref="F6:G6"/>
    <mergeCell ref="H6:I6"/>
  </mergeCells>
  <printOptions horizontalCentered="1"/>
  <pageMargins left="0.25" right="0.25" top="0.54" bottom="0.75" header="0.3" footer="0.3"/>
  <pageSetup scale="60" orientation="landscape" r:id="rId1"/>
  <headerFooter alignWithMargins="0">
    <oddFooter>&amp;LPlaneación Estratégica-Sección de Estadística.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32DC-636D-465E-809D-F4A25B18687D}">
  <sheetPr>
    <pageSetUpPr fitToPage="1"/>
  </sheetPr>
  <dimension ref="A1:O51"/>
  <sheetViews>
    <sheetView showGridLines="0" topLeftCell="B19" zoomScale="55" zoomScaleNormal="55" zoomScaleSheetLayoutView="50" workbookViewId="0">
      <selection activeCell="E54" sqref="E54"/>
    </sheetView>
  </sheetViews>
  <sheetFormatPr baseColWidth="10" defaultColWidth="20.7109375" defaultRowHeight="20.100000000000001" customHeight="1" x14ac:dyDescent="0.35"/>
  <cols>
    <col min="1" max="1" width="39.140625" style="1" customWidth="1"/>
    <col min="2" max="2" width="22.7109375" style="1" customWidth="1"/>
    <col min="3" max="3" width="27.7109375" style="1" customWidth="1"/>
    <col min="4" max="4" width="10" style="1" bestFit="1" customWidth="1"/>
    <col min="5" max="5" width="25.5703125" style="1" customWidth="1"/>
    <col min="6" max="6" width="10" style="1" bestFit="1" customWidth="1"/>
    <col min="7" max="7" width="24.5703125" style="1" customWidth="1"/>
    <col min="8" max="8" width="10" style="1" bestFit="1" customWidth="1"/>
    <col min="9" max="9" width="23.85546875" style="1" customWidth="1"/>
    <col min="10" max="10" width="10" style="1" bestFit="1" customWidth="1"/>
    <col min="11" max="11" width="25.42578125" style="1" customWidth="1"/>
    <col min="12" max="12" width="10.85546875" style="1" bestFit="1" customWidth="1"/>
    <col min="13" max="13" width="26.5703125" style="1" customWidth="1"/>
    <col min="14" max="14" width="11.7109375" style="1" bestFit="1" customWidth="1"/>
    <col min="15" max="15" width="26.140625" style="1" customWidth="1"/>
    <col min="16" max="16384" width="20.7109375" style="1"/>
  </cols>
  <sheetData>
    <row r="1" spans="1:15" ht="30.75" x14ac:dyDescent="0.45">
      <c r="A1" s="244" t="s">
        <v>120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30.75" x14ac:dyDescent="0.45">
      <c r="A2" s="245" t="s">
        <v>192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5" ht="20.10000000000000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3" customFormat="1" ht="20.100000000000001" customHeight="1" x14ac:dyDescent="0.4">
      <c r="A4" s="76" t="s">
        <v>35</v>
      </c>
      <c r="B4" s="97" t="s">
        <v>0</v>
      </c>
      <c r="C4" s="98"/>
      <c r="D4" s="247" t="s">
        <v>36</v>
      </c>
      <c r="E4" s="247"/>
      <c r="F4" s="247"/>
      <c r="G4" s="247"/>
      <c r="H4" s="247"/>
      <c r="I4" s="247"/>
      <c r="J4" s="247"/>
      <c r="K4" s="247"/>
      <c r="L4" s="97" t="s">
        <v>0</v>
      </c>
      <c r="M4" s="98"/>
      <c r="N4" s="97" t="s">
        <v>0</v>
      </c>
      <c r="O4" s="97"/>
    </row>
    <row r="5" spans="1:15" s="3" customFormat="1" ht="25.5" customHeight="1" x14ac:dyDescent="0.4">
      <c r="A5" s="85" t="s">
        <v>37</v>
      </c>
      <c r="B5" s="246" t="s">
        <v>38</v>
      </c>
      <c r="C5" s="246"/>
      <c r="D5" s="246" t="s">
        <v>39</v>
      </c>
      <c r="E5" s="246"/>
      <c r="F5" s="246" t="s">
        <v>40</v>
      </c>
      <c r="G5" s="246"/>
      <c r="H5" s="246" t="s">
        <v>117</v>
      </c>
      <c r="I5" s="246"/>
      <c r="J5" s="246" t="s">
        <v>41</v>
      </c>
      <c r="K5" s="246"/>
      <c r="L5" s="246" t="s">
        <v>42</v>
      </c>
      <c r="M5" s="246"/>
      <c r="N5" s="246" t="s">
        <v>43</v>
      </c>
      <c r="O5" s="246"/>
    </row>
    <row r="6" spans="1:15" s="3" customFormat="1" ht="24.75" customHeight="1" x14ac:dyDescent="0.4">
      <c r="A6" s="76" t="s">
        <v>44</v>
      </c>
      <c r="B6" s="76" t="s">
        <v>45</v>
      </c>
      <c r="C6" s="76" t="s">
        <v>46</v>
      </c>
      <c r="D6" s="76" t="s">
        <v>45</v>
      </c>
      <c r="E6" s="76" t="s">
        <v>46</v>
      </c>
      <c r="F6" s="76" t="s">
        <v>45</v>
      </c>
      <c r="G6" s="76" t="s">
        <v>46</v>
      </c>
      <c r="H6" s="76" t="s">
        <v>45</v>
      </c>
      <c r="I6" s="76" t="s">
        <v>46</v>
      </c>
      <c r="J6" s="76" t="s">
        <v>45</v>
      </c>
      <c r="K6" s="76" t="s">
        <v>46</v>
      </c>
      <c r="L6" s="76" t="s">
        <v>45</v>
      </c>
      <c r="M6" s="76" t="s">
        <v>46</v>
      </c>
      <c r="N6" s="76" t="s">
        <v>45</v>
      </c>
      <c r="O6" s="76" t="s">
        <v>46</v>
      </c>
    </row>
    <row r="7" spans="1:15" s="3" customFormat="1" ht="24.95" customHeight="1" x14ac:dyDescent="0.35">
      <c r="A7" s="109" t="s">
        <v>1</v>
      </c>
      <c r="B7" s="4">
        <f t="shared" ref="B7:O7" si="0">SUM(B8:B12)</f>
        <v>107</v>
      </c>
      <c r="C7" s="4">
        <f t="shared" si="0"/>
        <v>252285000</v>
      </c>
      <c r="D7" s="4">
        <f t="shared" si="0"/>
        <v>59</v>
      </c>
      <c r="E7" s="4">
        <f t="shared" si="0"/>
        <v>118915075</v>
      </c>
      <c r="F7" s="4">
        <f t="shared" si="0"/>
        <v>25</v>
      </c>
      <c r="G7" s="4">
        <f t="shared" si="0"/>
        <v>42710000</v>
      </c>
      <c r="H7" s="4">
        <f t="shared" si="0"/>
        <v>1</v>
      </c>
      <c r="I7" s="4">
        <f t="shared" si="0"/>
        <v>450000</v>
      </c>
      <c r="J7" s="4">
        <f t="shared" si="0"/>
        <v>2</v>
      </c>
      <c r="K7" s="4">
        <f t="shared" si="0"/>
        <v>612500</v>
      </c>
      <c r="L7" s="4">
        <f t="shared" si="0"/>
        <v>277</v>
      </c>
      <c r="M7" s="4">
        <f t="shared" si="0"/>
        <v>493085894.13999999</v>
      </c>
      <c r="N7" s="4">
        <f t="shared" si="0"/>
        <v>471</v>
      </c>
      <c r="O7" s="4">
        <f t="shared" si="0"/>
        <v>908058469.13999999</v>
      </c>
    </row>
    <row r="8" spans="1:15" ht="24.95" customHeight="1" x14ac:dyDescent="0.35">
      <c r="A8" s="5" t="s">
        <v>2</v>
      </c>
      <c r="B8" s="6">
        <v>4</v>
      </c>
      <c r="C8" s="6">
        <v>100720000</v>
      </c>
      <c r="D8" s="6">
        <v>5</v>
      </c>
      <c r="E8" s="6">
        <v>36361000</v>
      </c>
      <c r="F8" s="6">
        <v>4</v>
      </c>
      <c r="G8" s="6">
        <v>4760000</v>
      </c>
      <c r="H8" s="6">
        <v>0</v>
      </c>
      <c r="I8" s="6">
        <v>0</v>
      </c>
      <c r="J8" s="6">
        <v>0</v>
      </c>
      <c r="K8" s="6">
        <v>0</v>
      </c>
      <c r="L8" s="6">
        <v>197</v>
      </c>
      <c r="M8" s="6">
        <v>447925272.13999999</v>
      </c>
      <c r="N8" s="6">
        <f>B8+D8+F8+H8+J8+L8</f>
        <v>210</v>
      </c>
      <c r="O8" s="6">
        <f t="shared" ref="O8:O44" si="1">C8++E8+G8+I8+K8+M8</f>
        <v>589766272.13999999</v>
      </c>
    </row>
    <row r="9" spans="1:15" ht="24.95" customHeight="1" x14ac:dyDescent="0.35">
      <c r="A9" s="5" t="s">
        <v>48</v>
      </c>
      <c r="B9" s="6">
        <v>19</v>
      </c>
      <c r="C9" s="6">
        <v>31790000</v>
      </c>
      <c r="D9" s="6">
        <v>14</v>
      </c>
      <c r="E9" s="6">
        <v>24881500</v>
      </c>
      <c r="F9" s="6">
        <v>3</v>
      </c>
      <c r="G9" s="6">
        <v>4500000</v>
      </c>
      <c r="H9" s="6">
        <v>1</v>
      </c>
      <c r="I9" s="6">
        <v>450000</v>
      </c>
      <c r="J9" s="6">
        <v>0</v>
      </c>
      <c r="K9" s="6">
        <v>0</v>
      </c>
      <c r="L9" s="6">
        <v>28</v>
      </c>
      <c r="M9" s="6">
        <v>15103000</v>
      </c>
      <c r="N9" s="6">
        <f t="shared" ref="N9:N44" si="2">B9+D9+F9+H9+J9+L9</f>
        <v>65</v>
      </c>
      <c r="O9" s="6">
        <f t="shared" si="1"/>
        <v>76724500</v>
      </c>
    </row>
    <row r="10" spans="1:15" ht="24.95" customHeight="1" x14ac:dyDescent="0.35">
      <c r="A10" s="5" t="s">
        <v>5</v>
      </c>
      <c r="B10" s="6">
        <v>16</v>
      </c>
      <c r="C10" s="6">
        <v>18610000</v>
      </c>
      <c r="D10" s="6">
        <v>22</v>
      </c>
      <c r="E10" s="6">
        <v>29214475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212500</v>
      </c>
      <c r="L10" s="6">
        <v>21</v>
      </c>
      <c r="M10" s="6">
        <v>11239800</v>
      </c>
      <c r="N10" s="6">
        <f t="shared" si="2"/>
        <v>60</v>
      </c>
      <c r="O10" s="6">
        <f t="shared" si="1"/>
        <v>59276775</v>
      </c>
    </row>
    <row r="11" spans="1:15" ht="24.95" customHeight="1" x14ac:dyDescent="0.35">
      <c r="A11" s="5" t="s">
        <v>4</v>
      </c>
      <c r="B11" s="6">
        <v>27</v>
      </c>
      <c r="C11" s="6">
        <v>58180000</v>
      </c>
      <c r="D11" s="6">
        <v>5</v>
      </c>
      <c r="E11" s="6">
        <v>5900000</v>
      </c>
      <c r="F11" s="6">
        <v>1</v>
      </c>
      <c r="G11" s="6">
        <v>2500000</v>
      </c>
      <c r="H11" s="6">
        <v>0</v>
      </c>
      <c r="I11" s="6">
        <v>0</v>
      </c>
      <c r="J11" s="6">
        <v>1</v>
      </c>
      <c r="K11" s="6">
        <v>400000</v>
      </c>
      <c r="L11" s="6">
        <v>13</v>
      </c>
      <c r="M11" s="6">
        <v>10386000</v>
      </c>
      <c r="N11" s="6">
        <f t="shared" si="2"/>
        <v>47</v>
      </c>
      <c r="O11" s="6">
        <f t="shared" si="1"/>
        <v>77366000</v>
      </c>
    </row>
    <row r="12" spans="1:15" ht="24.95" customHeight="1" x14ac:dyDescent="0.35">
      <c r="A12" s="5" t="s">
        <v>3</v>
      </c>
      <c r="B12" s="6">
        <v>41</v>
      </c>
      <c r="C12" s="6">
        <v>42985000</v>
      </c>
      <c r="D12" s="6">
        <v>13</v>
      </c>
      <c r="E12" s="6">
        <v>22558100</v>
      </c>
      <c r="F12" s="6">
        <v>17</v>
      </c>
      <c r="G12" s="6">
        <v>30950000</v>
      </c>
      <c r="H12" s="6">
        <v>0</v>
      </c>
      <c r="I12" s="6">
        <v>0</v>
      </c>
      <c r="J12" s="6">
        <v>0</v>
      </c>
      <c r="K12" s="6">
        <v>0</v>
      </c>
      <c r="L12" s="6">
        <v>18</v>
      </c>
      <c r="M12" s="6">
        <v>8431822</v>
      </c>
      <c r="N12" s="6">
        <f t="shared" si="2"/>
        <v>89</v>
      </c>
      <c r="O12" s="6">
        <f t="shared" si="1"/>
        <v>104924922</v>
      </c>
    </row>
    <row r="13" spans="1:15" ht="24.95" customHeight="1" x14ac:dyDescent="0.35">
      <c r="A13" s="109" t="s">
        <v>6</v>
      </c>
      <c r="B13" s="4">
        <f t="shared" ref="B13:M13" si="3">SUM(B14:B19)</f>
        <v>461</v>
      </c>
      <c r="C13" s="4">
        <f t="shared" si="3"/>
        <v>348469965.19999999</v>
      </c>
      <c r="D13" s="4">
        <f t="shared" si="3"/>
        <v>45</v>
      </c>
      <c r="E13" s="4">
        <f t="shared" si="3"/>
        <v>32648500</v>
      </c>
      <c r="F13" s="4">
        <f t="shared" si="3"/>
        <v>19</v>
      </c>
      <c r="G13" s="4">
        <f t="shared" si="3"/>
        <v>37167000</v>
      </c>
      <c r="H13" s="4">
        <f t="shared" si="3"/>
        <v>1</v>
      </c>
      <c r="I13" s="4">
        <f t="shared" si="3"/>
        <v>500000</v>
      </c>
      <c r="J13" s="4">
        <f t="shared" si="3"/>
        <v>1</v>
      </c>
      <c r="K13" s="4">
        <f t="shared" si="3"/>
        <v>800000</v>
      </c>
      <c r="L13" s="4">
        <f t="shared" si="3"/>
        <v>113</v>
      </c>
      <c r="M13" s="4">
        <f t="shared" si="3"/>
        <v>52621068</v>
      </c>
      <c r="N13" s="4">
        <f>SUM(N14:N19)</f>
        <v>640</v>
      </c>
      <c r="O13" s="4">
        <f>SUM(O14:O19)</f>
        <v>472206533.19999999</v>
      </c>
    </row>
    <row r="14" spans="1:15" ht="24.95" customHeight="1" x14ac:dyDescent="0.35">
      <c r="A14" s="5" t="s">
        <v>9</v>
      </c>
      <c r="B14" s="6">
        <v>84</v>
      </c>
      <c r="C14" s="6">
        <v>64815000</v>
      </c>
      <c r="D14" s="6">
        <v>3</v>
      </c>
      <c r="E14" s="6">
        <v>1849500</v>
      </c>
      <c r="F14" s="6">
        <v>8</v>
      </c>
      <c r="G14" s="6">
        <v>13567000</v>
      </c>
      <c r="H14" s="6">
        <v>0</v>
      </c>
      <c r="I14" s="6">
        <v>0</v>
      </c>
      <c r="J14" s="6">
        <v>0</v>
      </c>
      <c r="K14" s="6">
        <v>0</v>
      </c>
      <c r="L14" s="6">
        <v>7</v>
      </c>
      <c r="M14" s="6">
        <v>3807000</v>
      </c>
      <c r="N14" s="6">
        <f>B14+D14+F14+H14+J14+L14</f>
        <v>102</v>
      </c>
      <c r="O14" s="6">
        <f t="shared" ref="N14:O19" si="4">C14+E14+G14+I14+K14+M14</f>
        <v>84038500</v>
      </c>
    </row>
    <row r="15" spans="1:15" ht="24.95" customHeight="1" x14ac:dyDescent="0.35">
      <c r="A15" s="5" t="s">
        <v>34</v>
      </c>
      <c r="B15" s="6">
        <v>75</v>
      </c>
      <c r="C15" s="6">
        <v>130270000</v>
      </c>
      <c r="D15" s="6">
        <v>5</v>
      </c>
      <c r="E15" s="6">
        <v>8400000</v>
      </c>
      <c r="F15" s="6">
        <v>4</v>
      </c>
      <c r="G15" s="6">
        <v>10600000</v>
      </c>
      <c r="H15" s="6">
        <v>0</v>
      </c>
      <c r="I15" s="6">
        <v>0</v>
      </c>
      <c r="J15" s="6">
        <v>1</v>
      </c>
      <c r="K15" s="6">
        <v>800000</v>
      </c>
      <c r="L15" s="6">
        <v>21</v>
      </c>
      <c r="M15" s="6">
        <v>9748600</v>
      </c>
      <c r="N15" s="6">
        <f t="shared" si="4"/>
        <v>106</v>
      </c>
      <c r="O15" s="6">
        <f t="shared" si="4"/>
        <v>159818600</v>
      </c>
    </row>
    <row r="16" spans="1:15" ht="24.95" customHeight="1" x14ac:dyDescent="0.35">
      <c r="A16" s="5" t="s">
        <v>11</v>
      </c>
      <c r="B16" s="6">
        <v>63</v>
      </c>
      <c r="C16" s="6">
        <v>26630000</v>
      </c>
      <c r="D16" s="6">
        <v>4</v>
      </c>
      <c r="E16" s="6">
        <v>2300000</v>
      </c>
      <c r="F16" s="6">
        <v>2</v>
      </c>
      <c r="G16" s="6">
        <v>3000000</v>
      </c>
      <c r="H16" s="6">
        <v>0</v>
      </c>
      <c r="I16" s="6">
        <v>0</v>
      </c>
      <c r="J16" s="6">
        <v>0</v>
      </c>
      <c r="K16" s="6">
        <v>0</v>
      </c>
      <c r="L16" s="6">
        <v>31</v>
      </c>
      <c r="M16" s="6">
        <v>10930200</v>
      </c>
      <c r="N16" s="6">
        <f t="shared" si="4"/>
        <v>100</v>
      </c>
      <c r="O16" s="6">
        <f t="shared" si="4"/>
        <v>42860200</v>
      </c>
    </row>
    <row r="17" spans="1:15" ht="24.95" customHeight="1" x14ac:dyDescent="0.35">
      <c r="A17" s="5" t="s">
        <v>10</v>
      </c>
      <c r="B17" s="6">
        <v>56</v>
      </c>
      <c r="C17" s="6">
        <v>25358000</v>
      </c>
      <c r="D17" s="6">
        <v>3</v>
      </c>
      <c r="E17" s="6">
        <v>1400000</v>
      </c>
      <c r="F17" s="6">
        <v>1</v>
      </c>
      <c r="G17" s="6">
        <v>500000</v>
      </c>
      <c r="H17" s="6">
        <v>1</v>
      </c>
      <c r="I17" s="6">
        <v>500000</v>
      </c>
      <c r="J17" s="6">
        <v>0</v>
      </c>
      <c r="K17" s="6">
        <v>0</v>
      </c>
      <c r="L17" s="6">
        <v>19</v>
      </c>
      <c r="M17" s="6">
        <v>5815000</v>
      </c>
      <c r="N17" s="6">
        <f t="shared" si="4"/>
        <v>80</v>
      </c>
      <c r="O17" s="6">
        <f t="shared" si="4"/>
        <v>33573000</v>
      </c>
    </row>
    <row r="18" spans="1:15" ht="24.95" customHeight="1" x14ac:dyDescent="0.35">
      <c r="A18" s="5" t="s">
        <v>83</v>
      </c>
      <c r="B18" s="6">
        <v>147</v>
      </c>
      <c r="C18" s="6">
        <v>88764841</v>
      </c>
      <c r="D18" s="6">
        <v>23</v>
      </c>
      <c r="E18" s="6">
        <v>14809000</v>
      </c>
      <c r="F18" s="6">
        <v>3</v>
      </c>
      <c r="G18" s="6">
        <v>5000000</v>
      </c>
      <c r="H18" s="6">
        <v>0</v>
      </c>
      <c r="I18" s="6">
        <v>0</v>
      </c>
      <c r="J18" s="6">
        <v>0</v>
      </c>
      <c r="K18" s="6">
        <v>0</v>
      </c>
      <c r="L18" s="6">
        <v>13</v>
      </c>
      <c r="M18" s="6">
        <v>3047333</v>
      </c>
      <c r="N18" s="6">
        <f t="shared" si="4"/>
        <v>186</v>
      </c>
      <c r="O18" s="6">
        <f t="shared" si="4"/>
        <v>111621174</v>
      </c>
    </row>
    <row r="19" spans="1:15" ht="24.95" customHeight="1" x14ac:dyDescent="0.35">
      <c r="A19" s="5" t="s">
        <v>12</v>
      </c>
      <c r="B19" s="6">
        <v>36</v>
      </c>
      <c r="C19" s="6">
        <v>12632124.199999999</v>
      </c>
      <c r="D19" s="6">
        <v>7</v>
      </c>
      <c r="E19" s="6">
        <v>3890000</v>
      </c>
      <c r="F19" s="6">
        <v>1</v>
      </c>
      <c r="G19" s="6">
        <v>4500000</v>
      </c>
      <c r="H19" s="6">
        <v>0</v>
      </c>
      <c r="I19" s="6">
        <v>0</v>
      </c>
      <c r="J19" s="6">
        <v>0</v>
      </c>
      <c r="K19" s="6">
        <v>0</v>
      </c>
      <c r="L19" s="6">
        <v>22</v>
      </c>
      <c r="M19" s="6">
        <v>19272935</v>
      </c>
      <c r="N19" s="6">
        <f t="shared" si="4"/>
        <v>66</v>
      </c>
      <c r="O19" s="6">
        <f t="shared" si="4"/>
        <v>40295059.200000003</v>
      </c>
    </row>
    <row r="20" spans="1:15" ht="24.95" customHeight="1" x14ac:dyDescent="0.35">
      <c r="A20" s="109" t="s">
        <v>13</v>
      </c>
      <c r="B20" s="4">
        <f t="shared" ref="B20:M20" si="5">SUM(B21:B26)</f>
        <v>787</v>
      </c>
      <c r="C20" s="4">
        <f t="shared" si="5"/>
        <v>895731073.03999996</v>
      </c>
      <c r="D20" s="4">
        <f t="shared" si="5"/>
        <v>61</v>
      </c>
      <c r="E20" s="4">
        <f t="shared" si="5"/>
        <v>98397898.710000008</v>
      </c>
      <c r="F20" s="4">
        <f t="shared" si="5"/>
        <v>9</v>
      </c>
      <c r="G20" s="4">
        <f t="shared" si="5"/>
        <v>8606565</v>
      </c>
      <c r="H20" s="4">
        <f t="shared" si="5"/>
        <v>2</v>
      </c>
      <c r="I20" s="4">
        <f t="shared" si="5"/>
        <v>600000</v>
      </c>
      <c r="J20" s="4">
        <f t="shared" si="5"/>
        <v>3</v>
      </c>
      <c r="K20" s="4">
        <f t="shared" si="5"/>
        <v>1125000</v>
      </c>
      <c r="L20" s="4">
        <f t="shared" si="5"/>
        <v>131</v>
      </c>
      <c r="M20" s="4">
        <f t="shared" si="5"/>
        <v>70220738.370000005</v>
      </c>
      <c r="N20" s="4">
        <f>SUM(N21:N26)</f>
        <v>993</v>
      </c>
      <c r="O20" s="4">
        <f>SUM(O21:O26)</f>
        <v>1074681275.1199999</v>
      </c>
    </row>
    <row r="21" spans="1:15" ht="24.95" customHeight="1" x14ac:dyDescent="0.35">
      <c r="A21" s="5" t="s">
        <v>19</v>
      </c>
      <c r="B21" s="6">
        <v>253</v>
      </c>
      <c r="C21" s="6">
        <v>139041612</v>
      </c>
      <c r="D21" s="6">
        <v>2</v>
      </c>
      <c r="E21" s="6">
        <v>1490000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2</v>
      </c>
      <c r="M21" s="6">
        <v>215000</v>
      </c>
      <c r="N21" s="6">
        <f t="shared" si="2"/>
        <v>257</v>
      </c>
      <c r="O21" s="6">
        <f t="shared" si="1"/>
        <v>140746612</v>
      </c>
    </row>
    <row r="22" spans="1:15" ht="24.95" customHeight="1" x14ac:dyDescent="0.35">
      <c r="A22" s="5" t="s">
        <v>17</v>
      </c>
      <c r="B22" s="6">
        <v>241</v>
      </c>
      <c r="C22" s="6">
        <v>139879555.02000001</v>
      </c>
      <c r="D22" s="6">
        <v>7</v>
      </c>
      <c r="E22" s="6">
        <v>5279000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5</v>
      </c>
      <c r="M22" s="6">
        <v>2380000</v>
      </c>
      <c r="N22" s="6">
        <f t="shared" si="2"/>
        <v>253</v>
      </c>
      <c r="O22" s="6">
        <f t="shared" si="1"/>
        <v>147538555.02000001</v>
      </c>
    </row>
    <row r="23" spans="1:15" ht="24.95" customHeight="1" x14ac:dyDescent="0.35">
      <c r="A23" s="5" t="s">
        <v>18</v>
      </c>
      <c r="B23" s="6">
        <v>69</v>
      </c>
      <c r="C23" s="6">
        <v>36156600</v>
      </c>
      <c r="D23" s="6">
        <v>4</v>
      </c>
      <c r="E23" s="6">
        <v>1560000</v>
      </c>
      <c r="F23" s="6">
        <v>1</v>
      </c>
      <c r="G23" s="6">
        <v>1000000</v>
      </c>
      <c r="H23" s="6">
        <v>2</v>
      </c>
      <c r="I23" s="6">
        <v>600000</v>
      </c>
      <c r="J23" s="6">
        <v>1</v>
      </c>
      <c r="K23" s="6">
        <v>450000</v>
      </c>
      <c r="L23" s="6">
        <v>46</v>
      </c>
      <c r="M23" s="6">
        <v>36777983.210000001</v>
      </c>
      <c r="N23" s="6">
        <f t="shared" si="2"/>
        <v>123</v>
      </c>
      <c r="O23" s="6">
        <f t="shared" si="1"/>
        <v>76544583.210000008</v>
      </c>
    </row>
    <row r="24" spans="1:15" ht="24.95" customHeight="1" x14ac:dyDescent="0.35">
      <c r="A24" s="5" t="s">
        <v>60</v>
      </c>
      <c r="B24" s="6">
        <v>33</v>
      </c>
      <c r="C24" s="6">
        <v>23550000</v>
      </c>
      <c r="D24" s="6">
        <v>38</v>
      </c>
      <c r="E24" s="6">
        <v>75322341.710000008</v>
      </c>
      <c r="F24" s="6">
        <v>4</v>
      </c>
      <c r="G24" s="6">
        <v>3902565</v>
      </c>
      <c r="H24" s="6">
        <v>0</v>
      </c>
      <c r="I24" s="6">
        <v>0</v>
      </c>
      <c r="J24" s="6">
        <v>2</v>
      </c>
      <c r="K24" s="6">
        <v>675000</v>
      </c>
      <c r="L24" s="6">
        <v>18</v>
      </c>
      <c r="M24" s="6">
        <v>4354095.0999999996</v>
      </c>
      <c r="N24" s="6">
        <f t="shared" si="2"/>
        <v>95</v>
      </c>
      <c r="O24" s="6">
        <f t="shared" si="1"/>
        <v>107804001.81</v>
      </c>
    </row>
    <row r="25" spans="1:15" ht="24.95" customHeight="1" x14ac:dyDescent="0.35">
      <c r="A25" s="5" t="s">
        <v>16</v>
      </c>
      <c r="B25" s="6">
        <v>91</v>
      </c>
      <c r="C25" s="6">
        <v>71957321</v>
      </c>
      <c r="D25" s="6">
        <v>5</v>
      </c>
      <c r="E25" s="6">
        <v>3631000</v>
      </c>
      <c r="F25" s="6">
        <v>2</v>
      </c>
      <c r="G25" s="6">
        <v>2000000</v>
      </c>
      <c r="H25" s="6">
        <v>0</v>
      </c>
      <c r="I25" s="6">
        <v>0</v>
      </c>
      <c r="J25" s="6">
        <v>0</v>
      </c>
      <c r="K25" s="6">
        <v>0</v>
      </c>
      <c r="L25" s="6">
        <v>30</v>
      </c>
      <c r="M25" s="6">
        <v>13760402.609999999</v>
      </c>
      <c r="N25" s="6">
        <f t="shared" si="2"/>
        <v>128</v>
      </c>
      <c r="O25" s="6">
        <f t="shared" si="1"/>
        <v>91348723.609999999</v>
      </c>
    </row>
    <row r="26" spans="1:15" ht="24.95" customHeight="1" x14ac:dyDescent="0.35">
      <c r="A26" s="5" t="s">
        <v>14</v>
      </c>
      <c r="B26" s="6">
        <v>100</v>
      </c>
      <c r="C26" s="6">
        <v>485145985.01999998</v>
      </c>
      <c r="D26" s="6">
        <v>5</v>
      </c>
      <c r="E26" s="6">
        <v>11115557</v>
      </c>
      <c r="F26" s="6">
        <v>2</v>
      </c>
      <c r="G26" s="6">
        <v>1704000</v>
      </c>
      <c r="H26" s="6">
        <v>0</v>
      </c>
      <c r="I26" s="6">
        <v>0</v>
      </c>
      <c r="J26" s="6">
        <v>0</v>
      </c>
      <c r="K26" s="6">
        <v>0</v>
      </c>
      <c r="L26" s="6">
        <v>30</v>
      </c>
      <c r="M26" s="6">
        <v>12733257.449999999</v>
      </c>
      <c r="N26" s="6">
        <f t="shared" si="2"/>
        <v>137</v>
      </c>
      <c r="O26" s="6">
        <f t="shared" si="1"/>
        <v>510698799.46999997</v>
      </c>
    </row>
    <row r="27" spans="1:15" ht="24.95" customHeight="1" x14ac:dyDescent="0.35">
      <c r="A27" s="109" t="s">
        <v>21</v>
      </c>
      <c r="B27" s="4">
        <f t="shared" ref="B27:M27" si="6">SUM(B28:B32)</f>
        <v>405</v>
      </c>
      <c r="C27" s="4">
        <f t="shared" si="6"/>
        <v>1119340320.9300001</v>
      </c>
      <c r="D27" s="4">
        <f t="shared" si="6"/>
        <v>45</v>
      </c>
      <c r="E27" s="4">
        <f t="shared" si="6"/>
        <v>82765462</v>
      </c>
      <c r="F27" s="4">
        <f t="shared" si="6"/>
        <v>81</v>
      </c>
      <c r="G27" s="4">
        <f t="shared" si="6"/>
        <v>258502000</v>
      </c>
      <c r="H27" s="4">
        <f t="shared" si="6"/>
        <v>0</v>
      </c>
      <c r="I27" s="4">
        <f t="shared" si="6"/>
        <v>0</v>
      </c>
      <c r="J27" s="4">
        <f t="shared" si="6"/>
        <v>0</v>
      </c>
      <c r="K27" s="4">
        <f t="shared" si="6"/>
        <v>0</v>
      </c>
      <c r="L27" s="4">
        <f t="shared" si="6"/>
        <v>99</v>
      </c>
      <c r="M27" s="4">
        <f t="shared" si="6"/>
        <v>189299221</v>
      </c>
      <c r="N27" s="4">
        <f>SUM(N28:N32)</f>
        <v>630</v>
      </c>
      <c r="O27" s="4">
        <f>SUM(O28:O32)</f>
        <v>1649907003.9300001</v>
      </c>
    </row>
    <row r="28" spans="1:15" ht="24.95" customHeight="1" x14ac:dyDescent="0.35">
      <c r="A28" s="5" t="s">
        <v>27</v>
      </c>
      <c r="B28" s="6">
        <v>84</v>
      </c>
      <c r="C28" s="6">
        <v>447111018</v>
      </c>
      <c r="D28" s="6">
        <v>15</v>
      </c>
      <c r="E28" s="6">
        <v>36250000</v>
      </c>
      <c r="F28" s="6">
        <v>18</v>
      </c>
      <c r="G28" s="6">
        <v>9800000</v>
      </c>
      <c r="H28" s="6">
        <v>0</v>
      </c>
      <c r="I28" s="6">
        <v>0</v>
      </c>
      <c r="J28" s="6">
        <v>0</v>
      </c>
      <c r="K28" s="6">
        <v>0</v>
      </c>
      <c r="L28" s="6">
        <v>39</v>
      </c>
      <c r="M28" s="6">
        <v>32555510</v>
      </c>
      <c r="N28" s="6">
        <f t="shared" si="2"/>
        <v>156</v>
      </c>
      <c r="O28" s="6">
        <f t="shared" si="1"/>
        <v>525716528</v>
      </c>
    </row>
    <row r="29" spans="1:15" ht="24.95" customHeight="1" x14ac:dyDescent="0.35">
      <c r="A29" s="5" t="s">
        <v>26</v>
      </c>
      <c r="B29" s="6">
        <v>60</v>
      </c>
      <c r="C29" s="6">
        <v>37735000</v>
      </c>
      <c r="D29" s="6">
        <v>5</v>
      </c>
      <c r="E29" s="6">
        <v>4225000</v>
      </c>
      <c r="F29" s="6">
        <v>40</v>
      </c>
      <c r="G29" s="6">
        <v>59397000</v>
      </c>
      <c r="H29" s="6">
        <v>0</v>
      </c>
      <c r="I29" s="6">
        <v>0</v>
      </c>
      <c r="J29" s="6">
        <v>0</v>
      </c>
      <c r="K29" s="6">
        <v>0</v>
      </c>
      <c r="L29" s="6">
        <v>11</v>
      </c>
      <c r="M29" s="6">
        <v>64343933</v>
      </c>
      <c r="N29" s="6">
        <f t="shared" si="2"/>
        <v>116</v>
      </c>
      <c r="O29" s="6">
        <f t="shared" si="1"/>
        <v>165700933</v>
      </c>
    </row>
    <row r="30" spans="1:15" ht="24.95" customHeight="1" x14ac:dyDescent="0.35">
      <c r="A30" s="5" t="s">
        <v>31</v>
      </c>
      <c r="B30" s="6">
        <v>31</v>
      </c>
      <c r="C30" s="6">
        <v>53250469.379999995</v>
      </c>
      <c r="D30" s="6">
        <v>16</v>
      </c>
      <c r="E30" s="6">
        <v>16843472</v>
      </c>
      <c r="F30" s="6">
        <v>7</v>
      </c>
      <c r="G30" s="6">
        <v>52600000</v>
      </c>
      <c r="H30" s="6">
        <v>0</v>
      </c>
      <c r="I30" s="6">
        <v>0</v>
      </c>
      <c r="J30" s="6">
        <v>0</v>
      </c>
      <c r="K30" s="6">
        <v>0</v>
      </c>
      <c r="L30" s="6">
        <v>15</v>
      </c>
      <c r="M30" s="6">
        <v>24635096</v>
      </c>
      <c r="N30" s="6">
        <f t="shared" si="2"/>
        <v>69</v>
      </c>
      <c r="O30" s="6">
        <f t="shared" si="1"/>
        <v>147329037.38</v>
      </c>
    </row>
    <row r="31" spans="1:15" ht="24.95" customHeight="1" x14ac:dyDescent="0.35">
      <c r="A31" s="5" t="s">
        <v>24</v>
      </c>
      <c r="B31" s="6">
        <v>120</v>
      </c>
      <c r="C31" s="6">
        <v>304860393.55000001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5</v>
      </c>
      <c r="M31" s="6">
        <v>52854000</v>
      </c>
      <c r="N31" s="6">
        <f t="shared" si="2"/>
        <v>125</v>
      </c>
      <c r="O31" s="6">
        <f t="shared" si="1"/>
        <v>357714393.55000001</v>
      </c>
    </row>
    <row r="32" spans="1:15" ht="24.95" customHeight="1" x14ac:dyDescent="0.35">
      <c r="A32" s="5" t="s">
        <v>22</v>
      </c>
      <c r="B32" s="6">
        <v>110</v>
      </c>
      <c r="C32" s="6">
        <v>276383440</v>
      </c>
      <c r="D32" s="6">
        <v>9</v>
      </c>
      <c r="E32" s="6">
        <v>25446990</v>
      </c>
      <c r="F32" s="6">
        <v>16</v>
      </c>
      <c r="G32" s="6">
        <v>136705000</v>
      </c>
      <c r="H32" s="6">
        <v>0</v>
      </c>
      <c r="I32" s="6">
        <v>0</v>
      </c>
      <c r="J32" s="6">
        <v>0</v>
      </c>
      <c r="K32" s="6">
        <v>0</v>
      </c>
      <c r="L32" s="6">
        <v>29</v>
      </c>
      <c r="M32" s="6">
        <v>14910682</v>
      </c>
      <c r="N32" s="6">
        <f t="shared" si="2"/>
        <v>164</v>
      </c>
      <c r="O32" s="6">
        <f t="shared" si="1"/>
        <v>453446112</v>
      </c>
    </row>
    <row r="33" spans="1:15" ht="24.95" customHeight="1" x14ac:dyDescent="0.35">
      <c r="A33" s="109" t="s">
        <v>28</v>
      </c>
      <c r="B33" s="4">
        <f t="shared" ref="B33:M33" si="7">SUM(B34:B38)</f>
        <v>399</v>
      </c>
      <c r="C33" s="4">
        <f t="shared" si="7"/>
        <v>483298345.30000001</v>
      </c>
      <c r="D33" s="4">
        <f t="shared" si="7"/>
        <v>164</v>
      </c>
      <c r="E33" s="4">
        <f t="shared" si="7"/>
        <v>172116389.66</v>
      </c>
      <c r="F33" s="4">
        <f t="shared" si="7"/>
        <v>23</v>
      </c>
      <c r="G33" s="4">
        <f t="shared" si="7"/>
        <v>20570000</v>
      </c>
      <c r="H33" s="4">
        <f t="shared" si="7"/>
        <v>0</v>
      </c>
      <c r="I33" s="4">
        <f t="shared" si="7"/>
        <v>0</v>
      </c>
      <c r="J33" s="4">
        <f t="shared" si="7"/>
        <v>3</v>
      </c>
      <c r="K33" s="4">
        <f t="shared" si="7"/>
        <v>4300000</v>
      </c>
      <c r="L33" s="4">
        <f t="shared" si="7"/>
        <v>77</v>
      </c>
      <c r="M33" s="4">
        <f t="shared" si="7"/>
        <v>85864519</v>
      </c>
      <c r="N33" s="4">
        <f>SUM(N34:N38)</f>
        <v>666</v>
      </c>
      <c r="O33" s="4">
        <f>SUM(O34:O38)</f>
        <v>766149253.96000004</v>
      </c>
    </row>
    <row r="34" spans="1:15" ht="24.95" customHeight="1" x14ac:dyDescent="0.35">
      <c r="A34" s="5" t="s">
        <v>29</v>
      </c>
      <c r="B34" s="6">
        <v>24</v>
      </c>
      <c r="C34" s="6">
        <v>11420000</v>
      </c>
      <c r="D34" s="6">
        <v>71</v>
      </c>
      <c r="E34" s="6">
        <v>81201098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900000</v>
      </c>
      <c r="L34" s="6">
        <v>13</v>
      </c>
      <c r="M34" s="6">
        <v>51717000</v>
      </c>
      <c r="N34" s="6">
        <f t="shared" si="2"/>
        <v>109</v>
      </c>
      <c r="O34" s="6">
        <f t="shared" si="1"/>
        <v>145238098</v>
      </c>
    </row>
    <row r="35" spans="1:15" ht="24.95" customHeight="1" x14ac:dyDescent="0.35">
      <c r="A35" s="5" t="s">
        <v>49</v>
      </c>
      <c r="B35" s="6">
        <v>198</v>
      </c>
      <c r="C35" s="6">
        <v>188527951.30000001</v>
      </c>
      <c r="D35" s="6">
        <v>13</v>
      </c>
      <c r="E35" s="6">
        <v>17440000</v>
      </c>
      <c r="F35" s="6">
        <v>6</v>
      </c>
      <c r="G35" s="6">
        <v>5100000</v>
      </c>
      <c r="H35" s="6">
        <v>0</v>
      </c>
      <c r="I35" s="6">
        <v>0</v>
      </c>
      <c r="J35" s="6">
        <v>1</v>
      </c>
      <c r="K35" s="6">
        <v>3000000</v>
      </c>
      <c r="L35" s="6">
        <v>5</v>
      </c>
      <c r="M35" s="6">
        <v>1208000</v>
      </c>
      <c r="N35" s="6">
        <f t="shared" si="2"/>
        <v>223</v>
      </c>
      <c r="O35" s="6">
        <f t="shared" si="1"/>
        <v>215275951.30000001</v>
      </c>
    </row>
    <row r="36" spans="1:15" ht="24.95" customHeight="1" x14ac:dyDescent="0.35">
      <c r="A36" s="5" t="s">
        <v>32</v>
      </c>
      <c r="B36" s="6">
        <v>38</v>
      </c>
      <c r="C36" s="6">
        <v>24318000</v>
      </c>
      <c r="D36" s="6">
        <v>62</v>
      </c>
      <c r="E36" s="6">
        <v>55025291.659999996</v>
      </c>
      <c r="F36" s="6">
        <v>13</v>
      </c>
      <c r="G36" s="6">
        <v>10000000</v>
      </c>
      <c r="H36" s="6">
        <v>0</v>
      </c>
      <c r="I36" s="6">
        <v>0</v>
      </c>
      <c r="J36" s="6">
        <v>1</v>
      </c>
      <c r="K36" s="6">
        <v>400000</v>
      </c>
      <c r="L36" s="6">
        <v>47</v>
      </c>
      <c r="M36" s="6">
        <v>26140519</v>
      </c>
      <c r="N36" s="6">
        <f t="shared" si="2"/>
        <v>161</v>
      </c>
      <c r="O36" s="6">
        <f t="shared" si="1"/>
        <v>115883810.66</v>
      </c>
    </row>
    <row r="37" spans="1:15" ht="24.95" customHeight="1" x14ac:dyDescent="0.35">
      <c r="A37" s="5" t="s">
        <v>84</v>
      </c>
      <c r="B37" s="6">
        <v>78</v>
      </c>
      <c r="C37" s="6">
        <v>219679394</v>
      </c>
      <c r="D37" s="6">
        <v>4</v>
      </c>
      <c r="E37" s="6">
        <v>5500000</v>
      </c>
      <c r="F37" s="6">
        <v>3</v>
      </c>
      <c r="G37" s="6">
        <v>3970000</v>
      </c>
      <c r="H37" s="6">
        <v>0</v>
      </c>
      <c r="I37" s="6">
        <v>0</v>
      </c>
      <c r="J37" s="6">
        <v>0</v>
      </c>
      <c r="K37" s="6">
        <v>0</v>
      </c>
      <c r="L37" s="6">
        <v>5</v>
      </c>
      <c r="M37" s="6">
        <v>3278000</v>
      </c>
      <c r="N37" s="6">
        <f t="shared" si="2"/>
        <v>90</v>
      </c>
      <c r="O37" s="6">
        <f t="shared" si="1"/>
        <v>232427394</v>
      </c>
    </row>
    <row r="38" spans="1:15" ht="24.95" customHeight="1" x14ac:dyDescent="0.35">
      <c r="A38" s="5" t="s">
        <v>30</v>
      </c>
      <c r="B38" s="6">
        <v>61</v>
      </c>
      <c r="C38" s="6">
        <v>39353000</v>
      </c>
      <c r="D38" s="6">
        <v>14</v>
      </c>
      <c r="E38" s="6">
        <v>12950000</v>
      </c>
      <c r="F38" s="6">
        <v>1</v>
      </c>
      <c r="G38" s="6">
        <v>1500000</v>
      </c>
      <c r="H38" s="6">
        <v>0</v>
      </c>
      <c r="I38" s="6">
        <v>0</v>
      </c>
      <c r="J38" s="6">
        <v>0</v>
      </c>
      <c r="K38" s="6">
        <v>0</v>
      </c>
      <c r="L38" s="6">
        <v>7</v>
      </c>
      <c r="M38" s="6">
        <v>3521000</v>
      </c>
      <c r="N38" s="6">
        <f t="shared" si="2"/>
        <v>83</v>
      </c>
      <c r="O38" s="6">
        <f t="shared" si="1"/>
        <v>57324000</v>
      </c>
    </row>
    <row r="39" spans="1:15" ht="24.95" customHeight="1" x14ac:dyDescent="0.35">
      <c r="A39" s="109" t="s">
        <v>47</v>
      </c>
      <c r="B39" s="4">
        <f t="shared" ref="B39:M39" si="8">SUM(B40:B44)</f>
        <v>418</v>
      </c>
      <c r="C39" s="4">
        <f t="shared" si="8"/>
        <v>592933301.24000001</v>
      </c>
      <c r="D39" s="4">
        <f t="shared" si="8"/>
        <v>33</v>
      </c>
      <c r="E39" s="4">
        <f t="shared" si="8"/>
        <v>62699726.939999998</v>
      </c>
      <c r="F39" s="4">
        <f t="shared" si="8"/>
        <v>19</v>
      </c>
      <c r="G39" s="4">
        <f t="shared" si="8"/>
        <v>18435000</v>
      </c>
      <c r="H39" s="4">
        <f t="shared" si="8"/>
        <v>2</v>
      </c>
      <c r="I39" s="4">
        <f t="shared" si="8"/>
        <v>1400000</v>
      </c>
      <c r="J39" s="4">
        <f t="shared" si="8"/>
        <v>2</v>
      </c>
      <c r="K39" s="4">
        <f t="shared" si="8"/>
        <v>1300000</v>
      </c>
      <c r="L39" s="4">
        <f t="shared" si="8"/>
        <v>55</v>
      </c>
      <c r="M39" s="4">
        <f t="shared" si="8"/>
        <v>29267445</v>
      </c>
      <c r="N39" s="4">
        <f>SUM(N40:N44)</f>
        <v>529</v>
      </c>
      <c r="O39" s="4">
        <f>SUM(O40:O44)</f>
        <v>706035473.18000007</v>
      </c>
    </row>
    <row r="40" spans="1:15" ht="24.95" customHeight="1" x14ac:dyDescent="0.35">
      <c r="A40" s="5" t="s">
        <v>8</v>
      </c>
      <c r="B40" s="6">
        <v>98</v>
      </c>
      <c r="C40" s="6">
        <v>223060930.93000001</v>
      </c>
      <c r="D40" s="6">
        <v>1</v>
      </c>
      <c r="E40" s="6">
        <v>800000</v>
      </c>
      <c r="F40" s="6">
        <v>1</v>
      </c>
      <c r="G40" s="6">
        <v>850000</v>
      </c>
      <c r="H40" s="6">
        <v>0</v>
      </c>
      <c r="I40" s="6">
        <v>0</v>
      </c>
      <c r="J40" s="6">
        <v>1</v>
      </c>
      <c r="K40" s="6">
        <v>300000</v>
      </c>
      <c r="L40" s="6">
        <v>7</v>
      </c>
      <c r="M40" s="6">
        <v>2937500</v>
      </c>
      <c r="N40" s="6">
        <f t="shared" si="2"/>
        <v>108</v>
      </c>
      <c r="O40" s="6">
        <f t="shared" si="1"/>
        <v>227948430.93000001</v>
      </c>
    </row>
    <row r="41" spans="1:15" ht="24.95" customHeight="1" x14ac:dyDescent="0.35">
      <c r="A41" s="5" t="s">
        <v>23</v>
      </c>
      <c r="B41" s="6">
        <v>40</v>
      </c>
      <c r="C41" s="6">
        <v>99348752.75</v>
      </c>
      <c r="D41" s="6">
        <v>3</v>
      </c>
      <c r="E41" s="6">
        <v>7000000</v>
      </c>
      <c r="F41" s="6">
        <v>2</v>
      </c>
      <c r="G41" s="6">
        <v>2400000</v>
      </c>
      <c r="H41" s="6">
        <v>2</v>
      </c>
      <c r="I41" s="6">
        <v>1400000</v>
      </c>
      <c r="J41" s="6">
        <v>0</v>
      </c>
      <c r="K41" s="6">
        <v>0</v>
      </c>
      <c r="L41" s="6">
        <v>7</v>
      </c>
      <c r="M41" s="6">
        <v>3268400</v>
      </c>
      <c r="N41" s="6">
        <f t="shared" si="2"/>
        <v>54</v>
      </c>
      <c r="O41" s="6">
        <f t="shared" si="1"/>
        <v>113417152.75</v>
      </c>
    </row>
    <row r="42" spans="1:15" ht="24.95" customHeight="1" x14ac:dyDescent="0.35">
      <c r="A42" s="5" t="s">
        <v>61</v>
      </c>
      <c r="B42" s="6">
        <v>110</v>
      </c>
      <c r="C42" s="6">
        <v>88614900</v>
      </c>
      <c r="D42" s="6">
        <v>3</v>
      </c>
      <c r="E42" s="6">
        <v>5600000</v>
      </c>
      <c r="F42" s="6">
        <v>6</v>
      </c>
      <c r="G42" s="6">
        <v>11000000</v>
      </c>
      <c r="H42" s="6">
        <v>0</v>
      </c>
      <c r="I42" s="6">
        <v>0</v>
      </c>
      <c r="J42" s="6">
        <v>1</v>
      </c>
      <c r="K42" s="6">
        <v>1000000</v>
      </c>
      <c r="L42" s="6">
        <v>16</v>
      </c>
      <c r="M42" s="6">
        <v>10805500</v>
      </c>
      <c r="N42" s="6">
        <f t="shared" si="2"/>
        <v>136</v>
      </c>
      <c r="O42" s="6">
        <f t="shared" si="1"/>
        <v>117020400</v>
      </c>
    </row>
    <row r="43" spans="1:15" ht="24.95" customHeight="1" x14ac:dyDescent="0.35">
      <c r="A43" s="5" t="s">
        <v>25</v>
      </c>
      <c r="B43" s="6">
        <v>45</v>
      </c>
      <c r="C43" s="6">
        <v>51527717.560000002</v>
      </c>
      <c r="D43" s="6">
        <v>7</v>
      </c>
      <c r="E43" s="6">
        <v>11279726.939999999</v>
      </c>
      <c r="F43" s="6">
        <v>9</v>
      </c>
      <c r="G43" s="6">
        <v>3185000</v>
      </c>
      <c r="H43" s="6">
        <v>0</v>
      </c>
      <c r="I43" s="6">
        <v>0</v>
      </c>
      <c r="J43" s="6">
        <v>0</v>
      </c>
      <c r="K43" s="6">
        <v>0</v>
      </c>
      <c r="L43" s="6">
        <v>16</v>
      </c>
      <c r="M43" s="6">
        <v>8909045</v>
      </c>
      <c r="N43" s="6">
        <f t="shared" si="2"/>
        <v>77</v>
      </c>
      <c r="O43" s="6">
        <f t="shared" si="1"/>
        <v>74901489.5</v>
      </c>
    </row>
    <row r="44" spans="1:15" ht="24.95" customHeight="1" x14ac:dyDescent="0.35">
      <c r="A44" s="5" t="s">
        <v>15</v>
      </c>
      <c r="B44" s="6">
        <v>125</v>
      </c>
      <c r="C44" s="6">
        <v>130381000</v>
      </c>
      <c r="D44" s="6">
        <v>19</v>
      </c>
      <c r="E44" s="6">
        <v>38020000</v>
      </c>
      <c r="F44" s="6">
        <v>1</v>
      </c>
      <c r="G44" s="6">
        <v>1000000</v>
      </c>
      <c r="H44" s="6">
        <v>0</v>
      </c>
      <c r="I44" s="6">
        <v>0</v>
      </c>
      <c r="J44" s="6">
        <v>0</v>
      </c>
      <c r="K44" s="6">
        <v>0</v>
      </c>
      <c r="L44" s="6">
        <v>9</v>
      </c>
      <c r="M44" s="6">
        <v>3347000</v>
      </c>
      <c r="N44" s="6">
        <f t="shared" si="2"/>
        <v>154</v>
      </c>
      <c r="O44" s="6">
        <f t="shared" si="1"/>
        <v>172748000</v>
      </c>
    </row>
    <row r="45" spans="1:15" ht="24.95" customHeight="1" x14ac:dyDescent="0.35">
      <c r="A45" s="7" t="s">
        <v>85</v>
      </c>
      <c r="B45" s="8">
        <f t="shared" ref="B45:O45" si="9">B7+B13+B20+B27+B33+B39</f>
        <v>2577</v>
      </c>
      <c r="C45" s="8">
        <f t="shared" si="9"/>
        <v>3692058005.71</v>
      </c>
      <c r="D45" s="8">
        <f t="shared" si="9"/>
        <v>407</v>
      </c>
      <c r="E45" s="8">
        <f t="shared" si="9"/>
        <v>567543052.30999994</v>
      </c>
      <c r="F45" s="8">
        <f t="shared" si="9"/>
        <v>176</v>
      </c>
      <c r="G45" s="8">
        <f t="shared" si="9"/>
        <v>385990565</v>
      </c>
      <c r="H45" s="8">
        <f t="shared" si="9"/>
        <v>6</v>
      </c>
      <c r="I45" s="8">
        <f t="shared" si="9"/>
        <v>2950000</v>
      </c>
      <c r="J45" s="8">
        <f t="shared" si="9"/>
        <v>11</v>
      </c>
      <c r="K45" s="8">
        <f t="shared" si="9"/>
        <v>8137500</v>
      </c>
      <c r="L45" s="8">
        <f t="shared" si="9"/>
        <v>752</v>
      </c>
      <c r="M45" s="8">
        <f t="shared" si="9"/>
        <v>920358885.50999999</v>
      </c>
      <c r="N45" s="8">
        <f t="shared" si="9"/>
        <v>3929</v>
      </c>
      <c r="O45" s="8">
        <f t="shared" si="9"/>
        <v>5577038008.5300007</v>
      </c>
    </row>
    <row r="47" spans="1:15" ht="20.100000000000001" customHeight="1" x14ac:dyDescent="0.3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20.100000000000001" customHeight="1" x14ac:dyDescent="0.3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ht="20.100000000000001" customHeight="1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5" ht="20.100000000000001" customHeight="1" x14ac:dyDescent="0.3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2:15" ht="20.100000000000001" customHeight="1" x14ac:dyDescent="0.3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</sheetData>
  <mergeCells count="10">
    <mergeCell ref="A1:O1"/>
    <mergeCell ref="A2:O2"/>
    <mergeCell ref="F5:G5"/>
    <mergeCell ref="H5:I5"/>
    <mergeCell ref="J5:K5"/>
    <mergeCell ref="L5:M5"/>
    <mergeCell ref="B5:C5"/>
    <mergeCell ref="D5:E5"/>
    <mergeCell ref="D4:K4"/>
    <mergeCell ref="N5:O5"/>
  </mergeCells>
  <printOptions horizontalCentered="1" verticalCentered="1"/>
  <pageMargins left="0.59055118110236227" right="0.59055118110236227" top="0.42" bottom="0.55000000000000004" header="0.31496062992125984" footer="0.31496062992125984"/>
  <pageSetup paperSize="9" scale="44" orientation="landscape" r:id="rId1"/>
  <headerFooter alignWithMargins="0">
    <oddFooter>&amp;LPlaneación Estratégica - Sección Estadística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4821-2D1E-4A54-BC43-BEAE849E4DC4}">
  <dimension ref="A1:M80"/>
  <sheetViews>
    <sheetView showGridLines="0" topLeftCell="A28" zoomScale="55" zoomScaleNormal="55" workbookViewId="0">
      <selection activeCell="G37" sqref="G37"/>
    </sheetView>
  </sheetViews>
  <sheetFormatPr baseColWidth="10" defaultRowHeight="27.95" customHeight="1" x14ac:dyDescent="0.35"/>
  <cols>
    <col min="1" max="1" width="57.140625" style="1" bestFit="1" customWidth="1"/>
    <col min="2" max="2" width="30.28515625" style="1" customWidth="1"/>
    <col min="3" max="3" width="18.42578125" style="1" customWidth="1"/>
    <col min="4" max="4" width="18.7109375" style="1" bestFit="1" customWidth="1"/>
    <col min="5" max="5" width="28.42578125" style="1" bestFit="1" customWidth="1"/>
    <col min="6" max="6" width="19.140625" style="1" customWidth="1"/>
    <col min="7" max="7" width="23.28515625" style="1" customWidth="1"/>
    <col min="8" max="8" width="18.42578125" style="1" customWidth="1"/>
    <col min="9" max="9" width="18.7109375" style="1" customWidth="1"/>
    <col min="10" max="16384" width="11.42578125" style="1"/>
  </cols>
  <sheetData>
    <row r="1" spans="1:9" s="113" customFormat="1" ht="27.95" customHeight="1" x14ac:dyDescent="0.4">
      <c r="A1" s="230" t="s">
        <v>153</v>
      </c>
      <c r="B1" s="230"/>
      <c r="C1" s="230"/>
      <c r="D1" s="230"/>
      <c r="E1" s="230"/>
      <c r="F1" s="230"/>
      <c r="G1" s="230"/>
      <c r="H1" s="230"/>
      <c r="I1" s="230"/>
    </row>
    <row r="2" spans="1:9" s="113" customFormat="1" ht="27.95" customHeight="1" x14ac:dyDescent="0.4">
      <c r="A2" s="230" t="s">
        <v>154</v>
      </c>
      <c r="B2" s="230"/>
      <c r="C2" s="230"/>
      <c r="D2" s="230"/>
      <c r="E2" s="230"/>
      <c r="F2" s="230"/>
      <c r="G2" s="230"/>
      <c r="H2" s="230"/>
      <c r="I2" s="230"/>
    </row>
    <row r="3" spans="1:9" s="113" customFormat="1" ht="27.95" customHeight="1" x14ac:dyDescent="0.4">
      <c r="A3" s="230" t="s">
        <v>192</v>
      </c>
      <c r="B3" s="230"/>
      <c r="C3" s="230"/>
      <c r="D3" s="230"/>
      <c r="E3" s="230"/>
      <c r="F3" s="230"/>
      <c r="G3" s="230"/>
      <c r="H3" s="230"/>
      <c r="I3" s="230"/>
    </row>
    <row r="4" spans="1:9" ht="15.75" customHeight="1" x14ac:dyDescent="0.35">
      <c r="A4" s="248"/>
      <c r="B4" s="248"/>
      <c r="C4" s="248"/>
      <c r="D4" s="248"/>
      <c r="E4" s="248"/>
      <c r="F4" s="248"/>
      <c r="G4" s="248"/>
      <c r="H4" s="248"/>
      <c r="I4" s="248"/>
    </row>
    <row r="5" spans="1:9" ht="27.95" customHeight="1" x14ac:dyDescent="0.4">
      <c r="A5" s="249" t="s">
        <v>96</v>
      </c>
      <c r="B5" s="250" t="s">
        <v>97</v>
      </c>
      <c r="C5" s="250"/>
      <c r="D5" s="251" t="s">
        <v>52</v>
      </c>
      <c r="E5" s="251"/>
      <c r="F5" s="251"/>
      <c r="G5" s="251"/>
      <c r="H5" s="246" t="s">
        <v>74</v>
      </c>
      <c r="I5" s="246"/>
    </row>
    <row r="6" spans="1:9" ht="52.5" x14ac:dyDescent="0.35">
      <c r="A6" s="249"/>
      <c r="B6" s="114" t="s">
        <v>155</v>
      </c>
      <c r="C6" s="114" t="s">
        <v>156</v>
      </c>
      <c r="D6" s="115" t="s">
        <v>57</v>
      </c>
      <c r="E6" s="114" t="s">
        <v>155</v>
      </c>
      <c r="F6" s="114" t="s">
        <v>156</v>
      </c>
      <c r="G6" s="114" t="s">
        <v>178</v>
      </c>
      <c r="H6" s="114" t="s">
        <v>155</v>
      </c>
      <c r="I6" s="114" t="s">
        <v>156</v>
      </c>
    </row>
    <row r="7" spans="1:9" ht="30" customHeight="1" x14ac:dyDescent="0.35">
      <c r="A7" s="77" t="s">
        <v>98</v>
      </c>
    </row>
    <row r="8" spans="1:9" ht="30" customHeight="1" x14ac:dyDescent="0.35">
      <c r="A8" s="5" t="s">
        <v>99</v>
      </c>
      <c r="B8" s="116">
        <v>1187061600</v>
      </c>
      <c r="C8" s="116">
        <v>167212</v>
      </c>
      <c r="D8" s="116">
        <v>968</v>
      </c>
      <c r="E8" s="116">
        <v>629282490.55999994</v>
      </c>
      <c r="F8" s="116">
        <v>95796</v>
      </c>
      <c r="G8" s="116">
        <v>968</v>
      </c>
      <c r="H8" s="117">
        <f>E8/B8*100</f>
        <v>53.01178056471543</v>
      </c>
      <c r="I8" s="117">
        <f>F8/C8*100</f>
        <v>57.290146640193285</v>
      </c>
    </row>
    <row r="9" spans="1:9" ht="30" customHeight="1" x14ac:dyDescent="0.35">
      <c r="A9" s="5" t="s">
        <v>184</v>
      </c>
      <c r="B9" s="116">
        <v>258874710</v>
      </c>
      <c r="C9" s="116">
        <v>0</v>
      </c>
      <c r="D9" s="116">
        <v>15</v>
      </c>
      <c r="E9" s="116">
        <v>289465920</v>
      </c>
      <c r="F9" s="116">
        <v>0</v>
      </c>
      <c r="G9" s="116">
        <v>15</v>
      </c>
      <c r="H9" s="117">
        <f t="shared" ref="H9:H40" si="0">E9/B9*100</f>
        <v>111.81699440629021</v>
      </c>
      <c r="I9" s="117">
        <v>0</v>
      </c>
    </row>
    <row r="10" spans="1:9" ht="30" customHeight="1" x14ac:dyDescent="0.35">
      <c r="A10" s="5" t="s">
        <v>147</v>
      </c>
      <c r="B10" s="116">
        <v>250950000</v>
      </c>
      <c r="C10" s="116">
        <v>0</v>
      </c>
      <c r="D10" s="116">
        <v>24</v>
      </c>
      <c r="E10" s="116">
        <v>315955000</v>
      </c>
      <c r="F10" s="116">
        <v>0</v>
      </c>
      <c r="G10" s="116">
        <v>24</v>
      </c>
      <c r="H10" s="117">
        <f t="shared" si="0"/>
        <v>125.90356644749949</v>
      </c>
      <c r="I10" s="117">
        <v>0</v>
      </c>
    </row>
    <row r="11" spans="1:9" ht="30" customHeight="1" x14ac:dyDescent="0.35">
      <c r="A11" s="5" t="s">
        <v>102</v>
      </c>
      <c r="B11" s="116">
        <v>270260000</v>
      </c>
      <c r="C11" s="116">
        <v>133651</v>
      </c>
      <c r="D11" s="116">
        <v>190</v>
      </c>
      <c r="E11" s="116">
        <v>125316500</v>
      </c>
      <c r="F11" s="116">
        <v>20544</v>
      </c>
      <c r="G11" s="116">
        <v>190</v>
      </c>
      <c r="H11" s="117">
        <f t="shared" si="0"/>
        <v>46.368867016946645</v>
      </c>
      <c r="I11" s="117">
        <f t="shared" ref="I11:I40" si="1">F11/C11*100</f>
        <v>15.371377692647266</v>
      </c>
    </row>
    <row r="12" spans="1:9" ht="30" customHeight="1" x14ac:dyDescent="0.35">
      <c r="A12" s="5" t="s">
        <v>146</v>
      </c>
      <c r="B12" s="116">
        <v>371312500</v>
      </c>
      <c r="C12" s="116">
        <v>0</v>
      </c>
      <c r="D12" s="116">
        <v>10</v>
      </c>
      <c r="E12" s="116">
        <v>240825000</v>
      </c>
      <c r="F12" s="116">
        <v>0</v>
      </c>
      <c r="G12" s="116">
        <v>10</v>
      </c>
      <c r="H12" s="117">
        <f t="shared" si="0"/>
        <v>64.857768052516406</v>
      </c>
      <c r="I12" s="117">
        <v>0</v>
      </c>
    </row>
    <row r="13" spans="1:9" ht="30" customHeight="1" x14ac:dyDescent="0.35">
      <c r="A13" s="5" t="s">
        <v>104</v>
      </c>
      <c r="B13" s="116">
        <v>9448000</v>
      </c>
      <c r="C13" s="116">
        <v>870</v>
      </c>
      <c r="D13" s="116">
        <v>39</v>
      </c>
      <c r="E13" s="116">
        <v>23685000</v>
      </c>
      <c r="F13" s="116">
        <v>2572</v>
      </c>
      <c r="G13" s="116">
        <v>39</v>
      </c>
      <c r="H13" s="117">
        <f t="shared" si="0"/>
        <v>250.6879762912786</v>
      </c>
      <c r="I13" s="117">
        <f t="shared" si="1"/>
        <v>295.63218390804599</v>
      </c>
    </row>
    <row r="14" spans="1:9" ht="30" customHeight="1" x14ac:dyDescent="0.35">
      <c r="A14" s="5" t="s">
        <v>185</v>
      </c>
      <c r="B14" s="116">
        <v>255500000</v>
      </c>
      <c r="C14" s="116">
        <v>0</v>
      </c>
      <c r="D14" s="116">
        <v>41</v>
      </c>
      <c r="E14" s="116">
        <v>337490818</v>
      </c>
      <c r="F14" s="116">
        <v>0</v>
      </c>
      <c r="G14" s="116">
        <v>41</v>
      </c>
      <c r="H14" s="117">
        <f t="shared" si="0"/>
        <v>132.09033972602739</v>
      </c>
      <c r="I14" s="117">
        <v>0</v>
      </c>
    </row>
    <row r="15" spans="1:9" ht="30" customHeight="1" x14ac:dyDescent="0.35">
      <c r="A15" s="5" t="s">
        <v>145</v>
      </c>
      <c r="B15" s="116">
        <v>83719000</v>
      </c>
      <c r="C15" s="116">
        <v>0</v>
      </c>
      <c r="D15" s="116">
        <v>17</v>
      </c>
      <c r="E15" s="116">
        <v>31980000</v>
      </c>
      <c r="F15" s="116">
        <v>0</v>
      </c>
      <c r="G15" s="116">
        <v>17</v>
      </c>
      <c r="H15" s="117">
        <f t="shared" si="0"/>
        <v>38.19921403743475</v>
      </c>
      <c r="I15" s="117">
        <v>0</v>
      </c>
    </row>
    <row r="16" spans="1:9" s="118" customFormat="1" ht="30" customHeight="1" x14ac:dyDescent="0.35">
      <c r="A16" s="5" t="s">
        <v>225</v>
      </c>
      <c r="B16" s="116">
        <v>317544790</v>
      </c>
      <c r="C16" s="116">
        <v>25495</v>
      </c>
      <c r="D16" s="116">
        <v>196</v>
      </c>
      <c r="E16" s="116">
        <v>191983600</v>
      </c>
      <c r="F16" s="116">
        <v>14346</v>
      </c>
      <c r="G16" s="116">
        <v>196</v>
      </c>
      <c r="H16" s="117">
        <f t="shared" si="0"/>
        <v>60.458746622799268</v>
      </c>
      <c r="I16" s="117">
        <f t="shared" si="1"/>
        <v>56.269856834673469</v>
      </c>
    </row>
    <row r="17" spans="1:9" s="118" customFormat="1" ht="30" customHeight="1" x14ac:dyDescent="0.35">
      <c r="A17" s="5" t="s">
        <v>100</v>
      </c>
      <c r="B17" s="116">
        <v>145521400.07999998</v>
      </c>
      <c r="C17" s="116">
        <v>12438</v>
      </c>
      <c r="D17" s="116">
        <v>160</v>
      </c>
      <c r="E17" s="116">
        <v>110494775.28</v>
      </c>
      <c r="F17" s="116">
        <v>7132</v>
      </c>
      <c r="G17" s="116">
        <v>160</v>
      </c>
      <c r="H17" s="117">
        <f t="shared" si="0"/>
        <v>75.930258518166966</v>
      </c>
      <c r="I17" s="117">
        <f t="shared" si="1"/>
        <v>57.340408425791935</v>
      </c>
    </row>
    <row r="18" spans="1:9" s="118" customFormat="1" ht="30" customHeight="1" x14ac:dyDescent="0.35">
      <c r="A18" s="5" t="s">
        <v>101</v>
      </c>
      <c r="B18" s="116">
        <v>115160950.15000001</v>
      </c>
      <c r="C18" s="116">
        <v>9750</v>
      </c>
      <c r="D18" s="116">
        <v>125</v>
      </c>
      <c r="E18" s="116">
        <v>72660352</v>
      </c>
      <c r="F18" s="116">
        <v>6747</v>
      </c>
      <c r="G18" s="116">
        <v>125</v>
      </c>
      <c r="H18" s="117">
        <f t="shared" si="0"/>
        <v>63.094609679199486</v>
      </c>
      <c r="I18" s="117">
        <f t="shared" si="1"/>
        <v>69.199999999999989</v>
      </c>
    </row>
    <row r="19" spans="1:9" s="118" customFormat="1" ht="30" customHeight="1" x14ac:dyDescent="0.35">
      <c r="A19" s="5" t="s">
        <v>149</v>
      </c>
      <c r="B19" s="116">
        <v>375000</v>
      </c>
      <c r="C19" s="116">
        <v>0</v>
      </c>
      <c r="D19" s="116">
        <v>3</v>
      </c>
      <c r="E19" s="116">
        <v>3800000</v>
      </c>
      <c r="F19" s="116">
        <v>0</v>
      </c>
      <c r="G19" s="116">
        <v>3</v>
      </c>
      <c r="H19" s="117">
        <f t="shared" si="0"/>
        <v>1013.3333333333333</v>
      </c>
      <c r="I19" s="117">
        <v>0</v>
      </c>
    </row>
    <row r="20" spans="1:9" s="118" customFormat="1" ht="30" customHeight="1" x14ac:dyDescent="0.35">
      <c r="A20" s="5" t="s">
        <v>226</v>
      </c>
      <c r="B20" s="116">
        <v>116293950</v>
      </c>
      <c r="C20" s="116">
        <v>3800</v>
      </c>
      <c r="D20" s="116">
        <v>25</v>
      </c>
      <c r="E20" s="116">
        <v>52288200</v>
      </c>
      <c r="F20" s="116">
        <v>1076</v>
      </c>
      <c r="G20" s="116">
        <v>25</v>
      </c>
      <c r="H20" s="117">
        <f t="shared" si="0"/>
        <v>44.962098200293312</v>
      </c>
      <c r="I20" s="117">
        <f t="shared" si="1"/>
        <v>28.315789473684212</v>
      </c>
    </row>
    <row r="21" spans="1:9" s="118" customFormat="1" ht="30" customHeight="1" x14ac:dyDescent="0.35">
      <c r="A21" s="5" t="s">
        <v>162</v>
      </c>
      <c r="B21" s="116">
        <v>0</v>
      </c>
      <c r="C21" s="116">
        <v>0</v>
      </c>
      <c r="D21" s="116">
        <v>24</v>
      </c>
      <c r="E21" s="116">
        <v>101450000</v>
      </c>
      <c r="F21" s="116">
        <v>1275</v>
      </c>
      <c r="G21" s="116">
        <v>24</v>
      </c>
      <c r="H21" s="117">
        <v>0</v>
      </c>
      <c r="I21" s="117">
        <v>0</v>
      </c>
    </row>
    <row r="22" spans="1:9" s="118" customFormat="1" ht="30" customHeight="1" x14ac:dyDescent="0.35">
      <c r="A22" s="5" t="s">
        <v>163</v>
      </c>
      <c r="B22" s="116">
        <v>103500000</v>
      </c>
      <c r="C22" s="116">
        <v>0</v>
      </c>
      <c r="D22" s="116">
        <v>2</v>
      </c>
      <c r="E22" s="116">
        <v>41150893.550000004</v>
      </c>
      <c r="F22" s="116">
        <v>0</v>
      </c>
      <c r="G22" s="116">
        <v>2</v>
      </c>
      <c r="H22" s="117">
        <f t="shared" si="0"/>
        <v>39.759317439613525</v>
      </c>
      <c r="I22" s="117">
        <v>0</v>
      </c>
    </row>
    <row r="23" spans="1:9" s="118" customFormat="1" ht="30" customHeight="1" x14ac:dyDescent="0.35">
      <c r="A23" s="5" t="s">
        <v>157</v>
      </c>
      <c r="B23" s="116">
        <v>54787400</v>
      </c>
      <c r="C23" s="116">
        <v>1424</v>
      </c>
      <c r="D23" s="116">
        <v>25</v>
      </c>
      <c r="E23" s="116">
        <v>35950000</v>
      </c>
      <c r="F23" s="116">
        <v>520</v>
      </c>
      <c r="G23" s="116">
        <v>25</v>
      </c>
      <c r="H23" s="117">
        <f t="shared" si="0"/>
        <v>65.617276965141627</v>
      </c>
      <c r="I23" s="117">
        <f t="shared" si="1"/>
        <v>36.516853932584269</v>
      </c>
    </row>
    <row r="24" spans="1:9" s="119" customFormat="1" ht="30" customHeight="1" x14ac:dyDescent="0.35">
      <c r="A24" s="5" t="s">
        <v>160</v>
      </c>
      <c r="B24" s="116">
        <v>50232448.5</v>
      </c>
      <c r="C24" s="116">
        <v>1873</v>
      </c>
      <c r="D24" s="116">
        <v>26</v>
      </c>
      <c r="E24" s="116">
        <v>30950000</v>
      </c>
      <c r="F24" s="116">
        <v>1218</v>
      </c>
      <c r="G24" s="116">
        <v>26</v>
      </c>
      <c r="H24" s="117">
        <f t="shared" si="0"/>
        <v>61.613560406078946</v>
      </c>
      <c r="I24" s="117">
        <f t="shared" si="1"/>
        <v>65.029364655632676</v>
      </c>
    </row>
    <row r="25" spans="1:9" s="119" customFormat="1" ht="30" customHeight="1" x14ac:dyDescent="0.35">
      <c r="A25" s="5" t="s">
        <v>159</v>
      </c>
      <c r="B25" s="116">
        <v>74517000</v>
      </c>
      <c r="C25" s="116">
        <v>5687</v>
      </c>
      <c r="D25" s="116">
        <v>20</v>
      </c>
      <c r="E25" s="116">
        <v>26492894</v>
      </c>
      <c r="F25" s="116">
        <v>1413</v>
      </c>
      <c r="G25" s="116">
        <v>20</v>
      </c>
      <c r="H25" s="117">
        <f t="shared" si="0"/>
        <v>35.552818819866602</v>
      </c>
      <c r="I25" s="117">
        <f t="shared" si="1"/>
        <v>24.846140320028134</v>
      </c>
    </row>
    <row r="26" spans="1:9" s="119" customFormat="1" ht="30" customHeight="1" x14ac:dyDescent="0.35">
      <c r="A26" s="5" t="s">
        <v>227</v>
      </c>
      <c r="B26" s="116">
        <v>55347000</v>
      </c>
      <c r="C26" s="116">
        <v>4540</v>
      </c>
      <c r="D26" s="116">
        <v>37</v>
      </c>
      <c r="E26" s="116">
        <v>38637000</v>
      </c>
      <c r="F26" s="116">
        <v>3374</v>
      </c>
      <c r="G26" s="116">
        <v>37</v>
      </c>
      <c r="H26" s="117">
        <f t="shared" si="0"/>
        <v>69.80866171608217</v>
      </c>
      <c r="I26" s="117">
        <f t="shared" si="1"/>
        <v>74.317180616740089</v>
      </c>
    </row>
    <row r="27" spans="1:9" s="119" customFormat="1" ht="30" customHeight="1" x14ac:dyDescent="0.35">
      <c r="A27" s="5" t="s">
        <v>158</v>
      </c>
      <c r="B27" s="116">
        <v>73783385</v>
      </c>
      <c r="C27" s="116">
        <v>3013</v>
      </c>
      <c r="D27" s="116">
        <v>28</v>
      </c>
      <c r="E27" s="116">
        <v>49460000</v>
      </c>
      <c r="F27" s="116">
        <v>26894</v>
      </c>
      <c r="G27" s="116">
        <v>28</v>
      </c>
      <c r="H27" s="117">
        <f t="shared" si="0"/>
        <v>67.034061936843912</v>
      </c>
      <c r="I27" s="117">
        <f t="shared" si="1"/>
        <v>892.59873879853956</v>
      </c>
    </row>
    <row r="28" spans="1:9" s="119" customFormat="1" ht="30" customHeight="1" x14ac:dyDescent="0.35">
      <c r="A28" s="5" t="s">
        <v>103</v>
      </c>
      <c r="B28" s="116">
        <v>79363400</v>
      </c>
      <c r="C28" s="116">
        <v>7281</v>
      </c>
      <c r="D28" s="116">
        <v>2</v>
      </c>
      <c r="E28" s="116">
        <v>3400000</v>
      </c>
      <c r="F28" s="116">
        <v>365</v>
      </c>
      <c r="G28" s="116">
        <v>2</v>
      </c>
      <c r="H28" s="117">
        <f t="shared" si="0"/>
        <v>4.2840906513581825</v>
      </c>
      <c r="I28" s="117">
        <f t="shared" si="1"/>
        <v>5.0130476582886967</v>
      </c>
    </row>
    <row r="29" spans="1:9" s="119" customFormat="1" ht="30" customHeight="1" x14ac:dyDescent="0.35">
      <c r="A29" s="5" t="s">
        <v>150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117">
        <v>0</v>
      </c>
      <c r="I29" s="117">
        <v>0</v>
      </c>
    </row>
    <row r="30" spans="1:9" s="119" customFormat="1" ht="30" customHeight="1" x14ac:dyDescent="0.35">
      <c r="A30" s="5" t="s">
        <v>179</v>
      </c>
      <c r="B30" s="116">
        <v>46545000</v>
      </c>
      <c r="C30" s="116">
        <v>1220</v>
      </c>
      <c r="D30" s="116">
        <v>41</v>
      </c>
      <c r="E30" s="116">
        <v>92379000</v>
      </c>
      <c r="F30" s="116">
        <v>3065</v>
      </c>
      <c r="G30" s="116">
        <v>41</v>
      </c>
      <c r="H30" s="117">
        <f t="shared" si="0"/>
        <v>198.47244601998065</v>
      </c>
      <c r="I30" s="117">
        <f t="shared" si="1"/>
        <v>251.2295081967213</v>
      </c>
    </row>
    <row r="31" spans="1:9" s="119" customFormat="1" ht="30" customHeight="1" x14ac:dyDescent="0.35">
      <c r="A31" s="5" t="s">
        <v>161</v>
      </c>
      <c r="B31" s="116">
        <v>33526750</v>
      </c>
      <c r="C31" s="116">
        <v>5123</v>
      </c>
      <c r="D31" s="116">
        <v>46</v>
      </c>
      <c r="E31" s="116">
        <v>15379000</v>
      </c>
      <c r="F31" s="116">
        <v>2339</v>
      </c>
      <c r="G31" s="116">
        <v>46</v>
      </c>
      <c r="H31" s="117">
        <f t="shared" si="0"/>
        <v>45.870834482912898</v>
      </c>
      <c r="I31" s="117">
        <f t="shared" si="1"/>
        <v>45.656841694319731</v>
      </c>
    </row>
    <row r="32" spans="1:9" s="119" customFormat="1" ht="30" customHeight="1" x14ac:dyDescent="0.35">
      <c r="A32" s="5" t="s">
        <v>165</v>
      </c>
      <c r="B32" s="116">
        <v>21960800</v>
      </c>
      <c r="C32" s="116">
        <v>1878</v>
      </c>
      <c r="D32" s="116">
        <v>29</v>
      </c>
      <c r="E32" s="116">
        <v>11930000</v>
      </c>
      <c r="F32" s="116">
        <v>881</v>
      </c>
      <c r="G32" s="116">
        <v>29</v>
      </c>
      <c r="H32" s="117">
        <f t="shared" si="0"/>
        <v>54.324068339951182</v>
      </c>
      <c r="I32" s="117">
        <f t="shared" si="1"/>
        <v>46.911608093716723</v>
      </c>
    </row>
    <row r="33" spans="1:13" s="119" customFormat="1" ht="30" customHeight="1" x14ac:dyDescent="0.35">
      <c r="A33" s="5" t="s">
        <v>166</v>
      </c>
      <c r="B33" s="116">
        <v>21492320</v>
      </c>
      <c r="C33" s="116">
        <v>2500</v>
      </c>
      <c r="D33" s="116">
        <v>41</v>
      </c>
      <c r="E33" s="116">
        <v>14965000</v>
      </c>
      <c r="F33" s="116">
        <v>2461</v>
      </c>
      <c r="G33" s="116">
        <v>41</v>
      </c>
      <c r="H33" s="117">
        <f t="shared" si="0"/>
        <v>69.629523476292931</v>
      </c>
      <c r="I33" s="117">
        <f t="shared" si="1"/>
        <v>98.440000000000012</v>
      </c>
    </row>
    <row r="34" spans="1:13" s="119" customFormat="1" ht="30" customHeight="1" x14ac:dyDescent="0.35">
      <c r="A34" s="5" t="s">
        <v>164</v>
      </c>
      <c r="B34" s="116">
        <v>13072600</v>
      </c>
      <c r="C34" s="116">
        <v>1038</v>
      </c>
      <c r="D34" s="116">
        <v>28</v>
      </c>
      <c r="E34" s="116">
        <v>11880000</v>
      </c>
      <c r="F34" s="116">
        <v>789</v>
      </c>
      <c r="G34" s="116">
        <v>28</v>
      </c>
      <c r="H34" s="117">
        <f t="shared" si="0"/>
        <v>90.87710172421707</v>
      </c>
      <c r="I34" s="117">
        <f t="shared" si="1"/>
        <v>76.011560693641627</v>
      </c>
    </row>
    <row r="35" spans="1:13" s="119" customFormat="1" ht="30" customHeight="1" x14ac:dyDescent="0.35">
      <c r="A35" s="5" t="s">
        <v>168</v>
      </c>
      <c r="B35" s="116">
        <v>12734826</v>
      </c>
      <c r="C35" s="116">
        <v>5714</v>
      </c>
      <c r="D35" s="116">
        <v>20</v>
      </c>
      <c r="E35" s="116">
        <v>4188500</v>
      </c>
      <c r="F35" s="116">
        <v>912</v>
      </c>
      <c r="G35" s="116">
        <v>20</v>
      </c>
      <c r="H35" s="117">
        <f t="shared" si="0"/>
        <v>32.890123508558347</v>
      </c>
      <c r="I35" s="117">
        <f t="shared" si="1"/>
        <v>15.960798039901993</v>
      </c>
    </row>
    <row r="36" spans="1:13" ht="30" customHeight="1" x14ac:dyDescent="0.35">
      <c r="A36" s="5" t="s">
        <v>167</v>
      </c>
      <c r="B36" s="116">
        <v>6879600</v>
      </c>
      <c r="C36" s="116">
        <v>1223</v>
      </c>
      <c r="D36" s="116">
        <v>1</v>
      </c>
      <c r="E36" s="116">
        <v>150000</v>
      </c>
      <c r="F36" s="116">
        <v>30</v>
      </c>
      <c r="G36" s="116">
        <v>1</v>
      </c>
      <c r="H36" s="117">
        <f t="shared" si="0"/>
        <v>2.1803593232164662</v>
      </c>
      <c r="I36" s="117">
        <f t="shared" si="1"/>
        <v>2.4529844644317254</v>
      </c>
    </row>
    <row r="37" spans="1:13" s="119" customFormat="1" ht="30" customHeight="1" x14ac:dyDescent="0.35">
      <c r="A37" s="5" t="s">
        <v>195</v>
      </c>
      <c r="B37" s="116">
        <v>128354900</v>
      </c>
      <c r="C37" s="116">
        <v>0</v>
      </c>
      <c r="D37" s="116">
        <v>3</v>
      </c>
      <c r="E37" s="116">
        <v>49317599.93</v>
      </c>
      <c r="F37" s="116">
        <v>0</v>
      </c>
      <c r="G37" s="116">
        <v>3</v>
      </c>
      <c r="H37" s="117">
        <f t="shared" si="0"/>
        <v>38.42284161337043</v>
      </c>
      <c r="I37" s="117">
        <v>0</v>
      </c>
    </row>
    <row r="38" spans="1:13" s="119" customFormat="1" ht="30" customHeight="1" x14ac:dyDescent="0.35">
      <c r="A38" s="5" t="s">
        <v>186</v>
      </c>
      <c r="B38" s="116">
        <v>47244850</v>
      </c>
      <c r="C38" s="116">
        <v>0</v>
      </c>
      <c r="D38" s="116">
        <v>4</v>
      </c>
      <c r="E38" s="116">
        <v>2894021</v>
      </c>
      <c r="F38" s="116">
        <v>0</v>
      </c>
      <c r="G38" s="116">
        <v>4</v>
      </c>
      <c r="H38" s="117">
        <f t="shared" si="0"/>
        <v>6.1255798251026308</v>
      </c>
      <c r="I38" s="117">
        <v>0</v>
      </c>
    </row>
    <row r="39" spans="1:13" s="119" customFormat="1" ht="30" customHeight="1" x14ac:dyDescent="0.35">
      <c r="A39" s="5" t="s">
        <v>187</v>
      </c>
      <c r="B39" s="116">
        <v>38014000</v>
      </c>
      <c r="C39" s="116">
        <v>0</v>
      </c>
      <c r="D39" s="116">
        <v>9</v>
      </c>
      <c r="E39" s="116">
        <v>48499951.299999997</v>
      </c>
      <c r="F39" s="116">
        <v>0</v>
      </c>
      <c r="G39" s="116">
        <v>9</v>
      </c>
      <c r="H39" s="117">
        <f t="shared" si="0"/>
        <v>127.5844459935813</v>
      </c>
      <c r="I39" s="117">
        <v>0</v>
      </c>
    </row>
    <row r="40" spans="1:13" ht="30" customHeight="1" x14ac:dyDescent="0.35">
      <c r="A40" s="5" t="s">
        <v>105</v>
      </c>
      <c r="B40" s="116">
        <v>597828963.82000005</v>
      </c>
      <c r="C40" s="116">
        <v>18919</v>
      </c>
      <c r="D40" s="116">
        <v>378</v>
      </c>
      <c r="E40" s="116">
        <v>687756490.09000015</v>
      </c>
      <c r="F40" s="116">
        <v>17512</v>
      </c>
      <c r="G40" s="116">
        <v>381</v>
      </c>
      <c r="H40" s="117">
        <f t="shared" si="0"/>
        <v>115.04235018915483</v>
      </c>
      <c r="I40" s="117">
        <f t="shared" si="1"/>
        <v>92.563031872720543</v>
      </c>
    </row>
    <row r="41" spans="1:13" ht="30" customHeight="1" x14ac:dyDescent="0.35">
      <c r="A41" s="120" t="s">
        <v>106</v>
      </c>
      <c r="B41" s="121">
        <v>4841207143.5500002</v>
      </c>
      <c r="C41" s="121">
        <v>414649</v>
      </c>
      <c r="D41" s="121">
        <v>2577</v>
      </c>
      <c r="E41" s="121">
        <v>3692058005.7100005</v>
      </c>
      <c r="F41" s="121">
        <v>211261</v>
      </c>
      <c r="G41" s="121">
        <v>2580</v>
      </c>
      <c r="H41" s="122">
        <f>E41/B41*100</f>
        <v>76.263169416928889</v>
      </c>
      <c r="I41" s="122">
        <f>F41/C41*100</f>
        <v>50.949357167146189</v>
      </c>
      <c r="M41" s="152">
        <f>SUM(E41/E65*100)</f>
        <v>66.201055113181056</v>
      </c>
    </row>
    <row r="42" spans="1:13" ht="30" customHeight="1" x14ac:dyDescent="0.35">
      <c r="A42" s="77" t="s">
        <v>107</v>
      </c>
      <c r="B42" s="116"/>
      <c r="C42" s="116"/>
      <c r="D42" s="116"/>
      <c r="E42" s="116"/>
      <c r="G42" s="116"/>
      <c r="H42" s="123"/>
      <c r="I42" s="123"/>
      <c r="M42" s="152"/>
    </row>
    <row r="43" spans="1:13" ht="30" customHeight="1" x14ac:dyDescent="0.35">
      <c r="A43" s="5" t="s">
        <v>169</v>
      </c>
      <c r="B43" s="116"/>
      <c r="C43" s="116"/>
      <c r="D43" s="116"/>
      <c r="E43" s="116"/>
      <c r="F43" s="116"/>
      <c r="G43" s="116"/>
      <c r="H43" s="123"/>
      <c r="I43" s="123"/>
      <c r="M43" s="152"/>
    </row>
    <row r="44" spans="1:13" ht="30" customHeight="1" x14ac:dyDescent="0.35">
      <c r="A44" s="5" t="s">
        <v>110</v>
      </c>
      <c r="B44" s="116">
        <v>365730830</v>
      </c>
      <c r="C44" s="116">
        <v>0</v>
      </c>
      <c r="D44" s="116">
        <v>141</v>
      </c>
      <c r="E44" s="116">
        <v>154728833</v>
      </c>
      <c r="F44" s="116">
        <v>0</v>
      </c>
      <c r="G44" s="116">
        <v>141</v>
      </c>
      <c r="H44" s="117">
        <f>E44/B44*100</f>
        <v>42.306751388719405</v>
      </c>
      <c r="I44" s="124">
        <v>0</v>
      </c>
      <c r="M44" s="152"/>
    </row>
    <row r="45" spans="1:13" ht="30" customHeight="1" x14ac:dyDescent="0.35">
      <c r="A45" s="5" t="s">
        <v>108</v>
      </c>
      <c r="B45" s="116">
        <v>240922343</v>
      </c>
      <c r="C45" s="116">
        <v>0</v>
      </c>
      <c r="D45" s="116">
        <v>140</v>
      </c>
      <c r="E45" s="116">
        <v>234457062</v>
      </c>
      <c r="F45" s="116">
        <v>0</v>
      </c>
      <c r="G45" s="116">
        <v>140</v>
      </c>
      <c r="H45" s="117">
        <f t="shared" ref="H45:H50" si="2">E45/B45*100</f>
        <v>97.316446071587464</v>
      </c>
      <c r="I45" s="124">
        <v>0</v>
      </c>
      <c r="M45" s="152"/>
    </row>
    <row r="46" spans="1:13" ht="30" customHeight="1" x14ac:dyDescent="0.35">
      <c r="A46" s="5" t="s">
        <v>121</v>
      </c>
      <c r="B46" s="116">
        <v>16230000</v>
      </c>
      <c r="C46" s="116">
        <v>0</v>
      </c>
      <c r="D46" s="116">
        <v>9</v>
      </c>
      <c r="E46" s="116">
        <v>13155000</v>
      </c>
      <c r="F46" s="116">
        <v>0</v>
      </c>
      <c r="G46" s="116">
        <v>9</v>
      </c>
      <c r="H46" s="117">
        <f t="shared" si="2"/>
        <v>81.053604436229207</v>
      </c>
      <c r="I46" s="124">
        <v>0</v>
      </c>
      <c r="M46" s="152"/>
    </row>
    <row r="47" spans="1:13" ht="30" customHeight="1" x14ac:dyDescent="0.35">
      <c r="A47" s="5" t="s">
        <v>109</v>
      </c>
      <c r="B47" s="116">
        <v>115377902</v>
      </c>
      <c r="C47" s="116">
        <v>0</v>
      </c>
      <c r="D47" s="116">
        <v>37</v>
      </c>
      <c r="E47" s="116">
        <v>39605000</v>
      </c>
      <c r="F47" s="116">
        <v>0</v>
      </c>
      <c r="G47" s="116">
        <v>37</v>
      </c>
      <c r="H47" s="117">
        <f t="shared" si="2"/>
        <v>34.326330530780496</v>
      </c>
      <c r="I47" s="124">
        <v>0</v>
      </c>
      <c r="M47" s="152"/>
    </row>
    <row r="48" spans="1:13" ht="30" customHeight="1" x14ac:dyDescent="0.35">
      <c r="A48" s="5" t="s">
        <v>122</v>
      </c>
      <c r="B48" s="116">
        <v>4714000</v>
      </c>
      <c r="C48" s="116">
        <v>0</v>
      </c>
      <c r="D48" s="116">
        <v>1</v>
      </c>
      <c r="E48" s="116">
        <v>5000000</v>
      </c>
      <c r="F48" s="116">
        <v>0</v>
      </c>
      <c r="G48" s="116">
        <v>1</v>
      </c>
      <c r="H48" s="117">
        <f t="shared" si="2"/>
        <v>106.06703436571914</v>
      </c>
      <c r="I48" s="124">
        <v>0</v>
      </c>
      <c r="M48" s="152"/>
    </row>
    <row r="49" spans="1:13" ht="30" customHeight="1" x14ac:dyDescent="0.35">
      <c r="A49" s="5" t="s">
        <v>123</v>
      </c>
      <c r="B49" s="116">
        <v>450000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7">
        <f t="shared" si="2"/>
        <v>0</v>
      </c>
      <c r="I49" s="124">
        <v>0</v>
      </c>
      <c r="M49" s="152"/>
    </row>
    <row r="50" spans="1:13" ht="30" customHeight="1" x14ac:dyDescent="0.35">
      <c r="A50" s="5" t="s">
        <v>124</v>
      </c>
      <c r="B50" s="116">
        <v>126011084</v>
      </c>
      <c r="C50" s="116">
        <v>0</v>
      </c>
      <c r="D50" s="116">
        <v>79</v>
      </c>
      <c r="E50" s="116">
        <v>120597157.31</v>
      </c>
      <c r="F50" s="116">
        <v>0</v>
      </c>
      <c r="G50" s="116">
        <v>79</v>
      </c>
      <c r="H50" s="117">
        <f t="shared" si="2"/>
        <v>95.703610731576589</v>
      </c>
      <c r="I50" s="124">
        <v>0</v>
      </c>
      <c r="M50" s="152"/>
    </row>
    <row r="51" spans="1:13" s="113" customFormat="1" ht="30" customHeight="1" x14ac:dyDescent="0.35">
      <c r="A51" s="120" t="s">
        <v>170</v>
      </c>
      <c r="B51" s="121">
        <v>869436159</v>
      </c>
      <c r="C51" s="121">
        <v>0</v>
      </c>
      <c r="D51" s="121">
        <v>407</v>
      </c>
      <c r="E51" s="121">
        <v>567543052.30999994</v>
      </c>
      <c r="F51" s="121">
        <v>0</v>
      </c>
      <c r="G51" s="121">
        <v>407</v>
      </c>
      <c r="H51" s="122">
        <f>E51/B51*100</f>
        <v>65.2771392626195</v>
      </c>
      <c r="I51" s="126">
        <v>0</v>
      </c>
      <c r="M51" s="153"/>
    </row>
    <row r="52" spans="1:13" ht="30" customHeight="1" x14ac:dyDescent="0.35">
      <c r="A52" s="77" t="s">
        <v>111</v>
      </c>
      <c r="B52" s="116"/>
      <c r="C52" s="116"/>
      <c r="D52" s="116"/>
      <c r="E52" s="116"/>
      <c r="F52" s="116"/>
      <c r="G52" s="116"/>
      <c r="H52" s="123"/>
      <c r="I52" s="125"/>
      <c r="M52" s="152"/>
    </row>
    <row r="53" spans="1:13" ht="30" customHeight="1" x14ac:dyDescent="0.35">
      <c r="A53" s="5" t="s">
        <v>125</v>
      </c>
      <c r="B53" s="116">
        <v>289239385</v>
      </c>
      <c r="C53" s="116">
        <v>0</v>
      </c>
      <c r="D53" s="116">
        <v>131</v>
      </c>
      <c r="E53" s="116">
        <v>147206000</v>
      </c>
      <c r="F53" s="116">
        <v>0</v>
      </c>
      <c r="G53" s="116">
        <v>131</v>
      </c>
      <c r="H53" s="123">
        <f t="shared" ref="H53:H65" si="3">E53/B53*100</f>
        <v>50.894175424968488</v>
      </c>
      <c r="I53" s="125">
        <v>0</v>
      </c>
      <c r="M53" s="152"/>
    </row>
    <row r="54" spans="1:13" ht="30" customHeight="1" x14ac:dyDescent="0.35">
      <c r="A54" s="5" t="s">
        <v>148</v>
      </c>
      <c r="B54" s="116">
        <v>79710000</v>
      </c>
      <c r="C54" s="116">
        <v>0</v>
      </c>
      <c r="D54" s="116">
        <v>37</v>
      </c>
      <c r="E54" s="116">
        <v>68082000</v>
      </c>
      <c r="F54" s="116">
        <v>0</v>
      </c>
      <c r="G54" s="116">
        <v>37</v>
      </c>
      <c r="H54" s="123">
        <f t="shared" si="3"/>
        <v>85.41211893112532</v>
      </c>
      <c r="I54" s="125">
        <v>0</v>
      </c>
      <c r="M54" s="152"/>
    </row>
    <row r="55" spans="1:13" ht="30" customHeight="1" x14ac:dyDescent="0.35">
      <c r="A55" s="5" t="s">
        <v>171</v>
      </c>
      <c r="B55" s="116">
        <v>59575000</v>
      </c>
      <c r="C55" s="116">
        <v>0</v>
      </c>
      <c r="D55" s="116">
        <v>3</v>
      </c>
      <c r="E55" s="116">
        <v>47200000</v>
      </c>
      <c r="F55" s="116">
        <v>0</v>
      </c>
      <c r="G55" s="116">
        <v>3</v>
      </c>
      <c r="H55" s="123">
        <f t="shared" si="3"/>
        <v>79.227864036928239</v>
      </c>
      <c r="I55" s="125">
        <v>0</v>
      </c>
      <c r="M55" s="152"/>
    </row>
    <row r="56" spans="1:13" ht="30" customHeight="1" x14ac:dyDescent="0.35">
      <c r="A56" s="5" t="s">
        <v>172</v>
      </c>
      <c r="B56" s="116">
        <v>2750000</v>
      </c>
      <c r="C56" s="116">
        <v>0</v>
      </c>
      <c r="D56" s="116">
        <v>5</v>
      </c>
      <c r="E56" s="116">
        <v>123502565</v>
      </c>
      <c r="F56" s="116">
        <v>0</v>
      </c>
      <c r="G56" s="116">
        <v>5</v>
      </c>
      <c r="H56" s="123">
        <f>E56/B56*100</f>
        <v>4491.002363636364</v>
      </c>
      <c r="I56" s="125">
        <v>0</v>
      </c>
      <c r="M56" s="152"/>
    </row>
    <row r="57" spans="1:13" ht="30" customHeight="1" x14ac:dyDescent="0.35">
      <c r="A57" s="5" t="s">
        <v>105</v>
      </c>
      <c r="B57" s="116">
        <v>0</v>
      </c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23">
        <v>0</v>
      </c>
      <c r="I57" s="125">
        <v>0</v>
      </c>
      <c r="M57" s="152"/>
    </row>
    <row r="58" spans="1:13" s="113" customFormat="1" ht="30" customHeight="1" x14ac:dyDescent="0.35">
      <c r="A58" s="120" t="s">
        <v>112</v>
      </c>
      <c r="B58" s="121">
        <v>431274385</v>
      </c>
      <c r="C58" s="121">
        <v>0</v>
      </c>
      <c r="D58" s="121">
        <v>176</v>
      </c>
      <c r="E58" s="121">
        <v>385990565</v>
      </c>
      <c r="F58" s="121">
        <v>0</v>
      </c>
      <c r="G58" s="121">
        <v>176</v>
      </c>
      <c r="H58" s="122">
        <f t="shared" si="3"/>
        <v>89.499997779835681</v>
      </c>
      <c r="I58" s="126">
        <v>0</v>
      </c>
      <c r="M58" s="153"/>
    </row>
    <row r="59" spans="1:13" s="113" customFormat="1" ht="30" customHeight="1" x14ac:dyDescent="0.35">
      <c r="A59" s="120" t="s">
        <v>128</v>
      </c>
      <c r="B59" s="121">
        <v>17660000</v>
      </c>
      <c r="C59" s="121">
        <v>0</v>
      </c>
      <c r="D59" s="121">
        <v>6</v>
      </c>
      <c r="E59" s="121">
        <v>2950000</v>
      </c>
      <c r="F59" s="121">
        <v>0</v>
      </c>
      <c r="G59" s="121">
        <v>6</v>
      </c>
      <c r="H59" s="122">
        <f t="shared" si="3"/>
        <v>16.704416761041902</v>
      </c>
      <c r="I59" s="126">
        <v>0</v>
      </c>
      <c r="M59" s="153"/>
    </row>
    <row r="60" spans="1:13" s="113" customFormat="1" ht="30" customHeight="1" x14ac:dyDescent="0.35">
      <c r="A60" s="120" t="s">
        <v>126</v>
      </c>
      <c r="B60" s="121">
        <v>8936000</v>
      </c>
      <c r="C60" s="121">
        <v>0</v>
      </c>
      <c r="D60" s="121">
        <v>11</v>
      </c>
      <c r="E60" s="121">
        <v>8137500</v>
      </c>
      <c r="F60" s="121">
        <v>0</v>
      </c>
      <c r="G60" s="121">
        <v>11</v>
      </c>
      <c r="H60" s="122">
        <f t="shared" si="3"/>
        <v>91.064234556848703</v>
      </c>
      <c r="I60" s="126">
        <v>0</v>
      </c>
      <c r="M60" s="153"/>
    </row>
    <row r="61" spans="1:13" s="113" customFormat="1" ht="30" customHeight="1" x14ac:dyDescent="0.35">
      <c r="A61" s="120" t="s">
        <v>113</v>
      </c>
      <c r="B61" s="121">
        <v>1327306544</v>
      </c>
      <c r="C61" s="121">
        <v>0</v>
      </c>
      <c r="D61" s="121">
        <v>600</v>
      </c>
      <c r="E61" s="121">
        <v>964621117.30999994</v>
      </c>
      <c r="F61" s="121">
        <v>0</v>
      </c>
      <c r="G61" s="121">
        <v>600</v>
      </c>
      <c r="H61" s="122">
        <f t="shared" si="3"/>
        <v>72.67508185433914</v>
      </c>
      <c r="I61" s="121">
        <v>0</v>
      </c>
      <c r="M61" s="153">
        <f>SUM(E61/E65*100)</f>
        <v>17.296298067802759</v>
      </c>
    </row>
    <row r="62" spans="1:13" s="113" customFormat="1" ht="30" customHeight="1" x14ac:dyDescent="0.35">
      <c r="A62" s="120" t="s">
        <v>114</v>
      </c>
      <c r="B62" s="121">
        <v>1345936592.04</v>
      </c>
      <c r="C62" s="121">
        <v>0</v>
      </c>
      <c r="D62" s="121">
        <v>752</v>
      </c>
      <c r="E62" s="121">
        <v>920358885.50999999</v>
      </c>
      <c r="F62" s="121">
        <v>0</v>
      </c>
      <c r="G62" s="121">
        <v>752</v>
      </c>
      <c r="H62" s="122">
        <f t="shared" si="3"/>
        <v>68.380553062684541</v>
      </c>
      <c r="I62" s="126">
        <v>0</v>
      </c>
      <c r="M62" s="153"/>
    </row>
    <row r="63" spans="1:13" ht="30" customHeight="1" x14ac:dyDescent="0.35">
      <c r="A63" s="5" t="s">
        <v>115</v>
      </c>
      <c r="B63" s="116">
        <v>68997462.75</v>
      </c>
      <c r="C63" s="127">
        <v>0</v>
      </c>
      <c r="D63" s="116">
        <v>363</v>
      </c>
      <c r="E63" s="116">
        <v>118335124.23999999</v>
      </c>
      <c r="F63" s="116">
        <v>0</v>
      </c>
      <c r="G63" s="116">
        <v>363</v>
      </c>
      <c r="H63" s="123">
        <f t="shared" si="3"/>
        <v>171.50648664975728</v>
      </c>
      <c r="I63" s="125">
        <v>0</v>
      </c>
      <c r="M63" s="152">
        <f>SUM(E63/E65*100)</f>
        <v>2.1218274657445062</v>
      </c>
    </row>
    <row r="64" spans="1:13" ht="30" customHeight="1" x14ac:dyDescent="0.35">
      <c r="A64" s="5" t="s">
        <v>151</v>
      </c>
      <c r="B64" s="116">
        <v>1276939129.29</v>
      </c>
      <c r="C64" s="116">
        <v>0</v>
      </c>
      <c r="D64" s="116">
        <v>389</v>
      </c>
      <c r="E64" s="116">
        <v>802023761.26999998</v>
      </c>
      <c r="F64" s="116">
        <v>0</v>
      </c>
      <c r="G64" s="116">
        <v>389</v>
      </c>
      <c r="H64" s="123">
        <f t="shared" si="3"/>
        <v>62.808300166660167</v>
      </c>
      <c r="I64" s="125">
        <v>0</v>
      </c>
      <c r="M64" s="152">
        <f>SUM(E64/E65*100)</f>
        <v>14.380819353271681</v>
      </c>
    </row>
    <row r="65" spans="1:13" s="131" customFormat="1" ht="30" customHeight="1" x14ac:dyDescent="0.4">
      <c r="A65" s="128" t="s">
        <v>33</v>
      </c>
      <c r="B65" s="129">
        <f t="shared" ref="B65:G65" si="4">((B41+B61+B62))</f>
        <v>7514450279.5900002</v>
      </c>
      <c r="C65" s="129">
        <f t="shared" si="4"/>
        <v>414649</v>
      </c>
      <c r="D65" s="129">
        <f t="shared" si="4"/>
        <v>3929</v>
      </c>
      <c r="E65" s="129">
        <f t="shared" si="4"/>
        <v>5577038008.5300007</v>
      </c>
      <c r="F65" s="129">
        <f t="shared" si="4"/>
        <v>211261</v>
      </c>
      <c r="G65" s="129">
        <f t="shared" si="4"/>
        <v>3932</v>
      </c>
      <c r="H65" s="130">
        <f t="shared" si="3"/>
        <v>74.217511607972114</v>
      </c>
      <c r="I65" s="130">
        <f>F65/C65*100</f>
        <v>50.949357167146189</v>
      </c>
      <c r="M65" s="154"/>
    </row>
    <row r="66" spans="1:13" s="133" customFormat="1" ht="15.75" x14ac:dyDescent="0.25">
      <c r="A66" s="132" t="s">
        <v>200</v>
      </c>
      <c r="B66" s="132"/>
      <c r="C66" s="132"/>
      <c r="D66" s="132"/>
      <c r="E66" s="132"/>
      <c r="F66" s="132"/>
      <c r="G66" s="132"/>
      <c r="H66" s="132"/>
      <c r="I66" s="132"/>
    </row>
    <row r="68" spans="1:13" ht="27.95" customHeight="1" x14ac:dyDescent="0.35">
      <c r="A68" s="157"/>
      <c r="B68" s="151"/>
      <c r="C68" s="151"/>
      <c r="D68" s="151"/>
      <c r="E68" s="151"/>
      <c r="F68" s="151"/>
      <c r="G68" s="151"/>
      <c r="H68" s="116"/>
      <c r="I68" s="116"/>
      <c r="J68" s="116"/>
    </row>
    <row r="69" spans="1:13" ht="27.95" customHeight="1" x14ac:dyDescent="0.35">
      <c r="B69" s="151"/>
      <c r="C69" s="151"/>
      <c r="D69" s="151"/>
      <c r="E69" s="151"/>
      <c r="F69" s="151"/>
      <c r="G69" s="151"/>
      <c r="H69" s="116"/>
      <c r="I69" s="116"/>
      <c r="J69" s="116"/>
    </row>
    <row r="70" spans="1:13" ht="27.95" customHeight="1" x14ac:dyDescent="0.35">
      <c r="B70" s="151"/>
      <c r="C70" s="151"/>
      <c r="D70" s="151"/>
      <c r="E70" s="151"/>
      <c r="F70" s="151"/>
      <c r="G70" s="151"/>
      <c r="H70" s="116"/>
      <c r="I70" s="116"/>
      <c r="J70" s="116"/>
    </row>
    <row r="71" spans="1:13" ht="27.95" customHeight="1" x14ac:dyDescent="0.35">
      <c r="B71" s="151"/>
      <c r="C71" s="151"/>
      <c r="D71" s="151"/>
      <c r="E71" s="151"/>
      <c r="F71" s="151"/>
      <c r="G71" s="151"/>
      <c r="H71" s="116"/>
      <c r="I71" s="116"/>
      <c r="J71" s="116"/>
    </row>
    <row r="72" spans="1:13" ht="27.95" customHeight="1" x14ac:dyDescent="0.35">
      <c r="B72" s="151"/>
      <c r="C72" s="151"/>
      <c r="D72" s="151"/>
      <c r="E72" s="151"/>
      <c r="F72" s="151"/>
      <c r="G72" s="151"/>
      <c r="H72" s="116"/>
      <c r="I72" s="116"/>
      <c r="J72" s="116"/>
    </row>
    <row r="73" spans="1:13" ht="27.95" customHeight="1" x14ac:dyDescent="0.35">
      <c r="B73" s="151"/>
      <c r="C73" s="151"/>
      <c r="D73" s="151"/>
      <c r="E73" s="151"/>
      <c r="F73" s="151"/>
      <c r="G73" s="151"/>
      <c r="H73" s="116"/>
      <c r="I73" s="116"/>
      <c r="J73" s="116"/>
    </row>
    <row r="74" spans="1:13" ht="27.95" customHeight="1" x14ac:dyDescent="0.35">
      <c r="B74" s="151"/>
      <c r="C74" s="151"/>
      <c r="D74" s="151"/>
      <c r="E74" s="151"/>
      <c r="F74" s="151"/>
      <c r="G74" s="151"/>
      <c r="H74" s="116"/>
      <c r="I74" s="116"/>
      <c r="J74" s="116"/>
    </row>
    <row r="75" spans="1:13" ht="27.95" customHeight="1" x14ac:dyDescent="0.35">
      <c r="B75" s="151"/>
      <c r="C75" s="151"/>
      <c r="D75" s="151"/>
      <c r="E75" s="151"/>
      <c r="F75" s="151"/>
      <c r="G75" s="151"/>
      <c r="H75" s="116"/>
      <c r="I75" s="116"/>
      <c r="J75" s="116"/>
    </row>
    <row r="76" spans="1:13" ht="27.95" customHeight="1" x14ac:dyDescent="0.35">
      <c r="B76" s="151"/>
      <c r="C76" s="151"/>
      <c r="D76" s="151"/>
      <c r="E76" s="151"/>
      <c r="F76" s="151"/>
      <c r="G76" s="151"/>
      <c r="H76" s="116"/>
      <c r="I76" s="116"/>
      <c r="J76" s="116"/>
    </row>
    <row r="77" spans="1:13" ht="27.95" customHeight="1" x14ac:dyDescent="0.35">
      <c r="B77" s="116"/>
      <c r="C77" s="116"/>
      <c r="D77" s="116"/>
      <c r="E77" s="116"/>
      <c r="F77" s="116"/>
      <c r="G77" s="116"/>
      <c r="H77" s="116"/>
      <c r="I77" s="116"/>
      <c r="J77" s="116"/>
    </row>
    <row r="78" spans="1:13" ht="27.9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</row>
    <row r="79" spans="1:13" ht="27.9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3" ht="27.95" customHeight="1" x14ac:dyDescent="0.35">
      <c r="B80" s="116"/>
      <c r="C80" s="116"/>
      <c r="D80" s="116"/>
      <c r="E80" s="116"/>
      <c r="F80" s="116"/>
      <c r="G80" s="116"/>
      <c r="H80" s="116"/>
      <c r="I80" s="116"/>
      <c r="J80" s="116"/>
    </row>
  </sheetData>
  <mergeCells count="8">
    <mergeCell ref="A1:I1"/>
    <mergeCell ref="A2:I2"/>
    <mergeCell ref="A3:I3"/>
    <mergeCell ref="A4:I4"/>
    <mergeCell ref="A5:A6"/>
    <mergeCell ref="B5:C5"/>
    <mergeCell ref="D5:G5"/>
    <mergeCell ref="H5:I5"/>
  </mergeCells>
  <printOptions horizontalCentered="1"/>
  <pageMargins left="0.59055118110236227" right="0.59055118110236227" top="0.59055118110236227" bottom="0.59055118110236227" header="0" footer="0"/>
  <pageSetup scale="3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D209-BD14-4E96-9623-E321CC90356D}">
  <dimension ref="A1:P50"/>
  <sheetViews>
    <sheetView showGridLines="0" topLeftCell="D1" zoomScale="55" zoomScaleNormal="55" zoomScaleSheetLayoutView="70" workbookViewId="0">
      <selection activeCell="L52" sqref="L52"/>
    </sheetView>
  </sheetViews>
  <sheetFormatPr baseColWidth="10" defaultRowHeight="21.95" customHeight="1" x14ac:dyDescent="0.35"/>
  <cols>
    <col min="1" max="1" width="41.42578125" style="29" bestFit="1" customWidth="1"/>
    <col min="2" max="2" width="25.7109375" style="29" bestFit="1" customWidth="1"/>
    <col min="3" max="3" width="24.5703125" style="29" bestFit="1" customWidth="1"/>
    <col min="4" max="4" width="25.5703125" style="29" customWidth="1"/>
    <col min="5" max="5" width="22.42578125" style="29" bestFit="1" customWidth="1"/>
    <col min="6" max="6" width="25.5703125" style="29" customWidth="1"/>
    <col min="7" max="7" width="21.5703125" style="29" bestFit="1" customWidth="1"/>
    <col min="8" max="8" width="25.5703125" style="29" customWidth="1"/>
    <col min="9" max="9" width="19.7109375" style="29" bestFit="1" customWidth="1"/>
    <col min="10" max="10" width="25.5703125" style="29" customWidth="1"/>
    <col min="11" max="11" width="16" style="29" customWidth="1"/>
    <col min="12" max="12" width="25.5703125" style="29" customWidth="1"/>
    <col min="13" max="13" width="24.5703125" style="29" bestFit="1" customWidth="1"/>
    <col min="14" max="14" width="25.7109375" style="29" bestFit="1" customWidth="1"/>
    <col min="15" max="15" width="24.7109375" style="29" bestFit="1" customWidth="1"/>
    <col min="16" max="16384" width="11.42578125" style="29"/>
  </cols>
  <sheetData>
    <row r="1" spans="1:16" s="27" customFormat="1" ht="33.75" x14ac:dyDescent="0.5">
      <c r="A1" s="253" t="s">
        <v>116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6" s="27" customFormat="1" ht="33.75" x14ac:dyDescent="0.5">
      <c r="A2" s="254" t="str">
        <f>+'Form. por Suc. y Sub-sectores'!A2</f>
        <v>Enero - Marzo 2026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6" ht="10.5" customHeight="1" x14ac:dyDescent="0.3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6" ht="26.25" x14ac:dyDescent="0.4">
      <c r="A4" s="57"/>
      <c r="B4" s="57"/>
      <c r="C4" s="57"/>
      <c r="D4" s="255" t="s">
        <v>36</v>
      </c>
      <c r="E4" s="255"/>
      <c r="F4" s="255"/>
      <c r="G4" s="255"/>
      <c r="H4" s="255"/>
      <c r="I4" s="255"/>
      <c r="J4" s="255"/>
      <c r="K4" s="255"/>
      <c r="L4" s="57"/>
      <c r="M4" s="57"/>
      <c r="N4" s="57"/>
      <c r="O4" s="57"/>
    </row>
    <row r="5" spans="1:16" ht="26.25" x14ac:dyDescent="0.4">
      <c r="A5" s="53" t="s">
        <v>51</v>
      </c>
      <c r="B5" s="252" t="s">
        <v>38</v>
      </c>
      <c r="C5" s="252"/>
      <c r="D5" s="256" t="s">
        <v>39</v>
      </c>
      <c r="E5" s="256"/>
      <c r="F5" s="256" t="s">
        <v>40</v>
      </c>
      <c r="G5" s="256"/>
      <c r="H5" s="256" t="s">
        <v>117</v>
      </c>
      <c r="I5" s="256"/>
      <c r="J5" s="256" t="s">
        <v>41</v>
      </c>
      <c r="K5" s="256"/>
      <c r="L5" s="252" t="s">
        <v>42</v>
      </c>
      <c r="M5" s="252"/>
      <c r="N5" s="252" t="s">
        <v>43</v>
      </c>
      <c r="O5" s="252"/>
    </row>
    <row r="6" spans="1:16" ht="26.25" x14ac:dyDescent="0.4">
      <c r="A6" s="53" t="s">
        <v>37</v>
      </c>
      <c r="B6" s="28" t="s">
        <v>118</v>
      </c>
      <c r="C6" s="28" t="s">
        <v>119</v>
      </c>
      <c r="D6" s="28" t="s">
        <v>118</v>
      </c>
      <c r="E6" s="28" t="s">
        <v>119</v>
      </c>
      <c r="F6" s="28" t="s">
        <v>118</v>
      </c>
      <c r="G6" s="28" t="s">
        <v>119</v>
      </c>
      <c r="H6" s="28" t="s">
        <v>118</v>
      </c>
      <c r="I6" s="28" t="s">
        <v>119</v>
      </c>
      <c r="J6" s="28" t="s">
        <v>118</v>
      </c>
      <c r="K6" s="28" t="s">
        <v>119</v>
      </c>
      <c r="L6" s="28" t="s">
        <v>118</v>
      </c>
      <c r="M6" s="28" t="s">
        <v>119</v>
      </c>
      <c r="N6" s="28" t="s">
        <v>118</v>
      </c>
      <c r="O6" s="28" t="s">
        <v>119</v>
      </c>
    </row>
    <row r="7" spans="1:16" ht="26.25" x14ac:dyDescent="0.4">
      <c r="A7" s="53" t="s">
        <v>44</v>
      </c>
      <c r="B7" s="28" t="s">
        <v>59</v>
      </c>
      <c r="C7" s="28" t="s">
        <v>59</v>
      </c>
      <c r="D7" s="28" t="s">
        <v>59</v>
      </c>
      <c r="E7" s="28" t="s">
        <v>59</v>
      </c>
      <c r="F7" s="28" t="s">
        <v>59</v>
      </c>
      <c r="G7" s="28" t="s">
        <v>59</v>
      </c>
      <c r="H7" s="28" t="s">
        <v>59</v>
      </c>
      <c r="I7" s="28" t="s">
        <v>59</v>
      </c>
      <c r="J7" s="28" t="s">
        <v>59</v>
      </c>
      <c r="K7" s="28" t="s">
        <v>59</v>
      </c>
      <c r="L7" s="28" t="s">
        <v>59</v>
      </c>
      <c r="M7" s="28" t="s">
        <v>59</v>
      </c>
      <c r="N7" s="28" t="s">
        <v>59</v>
      </c>
      <c r="O7" s="28" t="s">
        <v>59</v>
      </c>
    </row>
    <row r="8" spans="1:16" ht="27.95" customHeight="1" x14ac:dyDescent="0.35">
      <c r="A8" s="110" t="s">
        <v>1</v>
      </c>
      <c r="B8" s="58">
        <f t="shared" ref="B8:O8" si="0">SUM(B9:B13)</f>
        <v>235914702.98000002</v>
      </c>
      <c r="C8" s="58">
        <f t="shared" si="0"/>
        <v>318551796.10000002</v>
      </c>
      <c r="D8" s="58">
        <f t="shared" si="0"/>
        <v>144670967.16999999</v>
      </c>
      <c r="E8" s="58">
        <f t="shared" si="0"/>
        <v>209515584.92000002</v>
      </c>
      <c r="F8" s="58">
        <f t="shared" si="0"/>
        <v>44097305.68</v>
      </c>
      <c r="G8" s="58">
        <f t="shared" si="0"/>
        <v>50623309.25</v>
      </c>
      <c r="H8" s="58">
        <f t="shared" si="0"/>
        <v>443771.5</v>
      </c>
      <c r="I8" s="58">
        <f t="shared" si="0"/>
        <v>1595480.32</v>
      </c>
      <c r="J8" s="58">
        <f t="shared" si="0"/>
        <v>562743.57000000007</v>
      </c>
      <c r="K8" s="58">
        <f t="shared" si="0"/>
        <v>892479.35</v>
      </c>
      <c r="L8" s="58">
        <f t="shared" si="0"/>
        <v>510164119.44999993</v>
      </c>
      <c r="M8" s="58">
        <f t="shared" si="0"/>
        <v>746061723.34000003</v>
      </c>
      <c r="N8" s="58">
        <f t="shared" si="0"/>
        <v>935853610.35000002</v>
      </c>
      <c r="O8" s="58">
        <f t="shared" si="0"/>
        <v>1327240373.28</v>
      </c>
    </row>
    <row r="9" spans="1:16" ht="27.95" customHeight="1" x14ac:dyDescent="0.35">
      <c r="A9" s="31" t="s">
        <v>2</v>
      </c>
      <c r="B9" s="59">
        <v>100584126.79000001</v>
      </c>
      <c r="C9" s="59">
        <v>109916866.80000001</v>
      </c>
      <c r="D9" s="59">
        <v>36665387.039999999</v>
      </c>
      <c r="E9" s="59">
        <v>41422847.620000005</v>
      </c>
      <c r="F9" s="59">
        <v>4760000</v>
      </c>
      <c r="G9" s="59">
        <v>12182905.68</v>
      </c>
      <c r="H9" s="33">
        <v>0</v>
      </c>
      <c r="I9" s="33">
        <v>0</v>
      </c>
      <c r="J9" s="33">
        <v>0</v>
      </c>
      <c r="K9" s="33">
        <v>509392.00999999995</v>
      </c>
      <c r="L9" s="33">
        <v>447908020.38999999</v>
      </c>
      <c r="M9" s="33">
        <v>692902845.6400001</v>
      </c>
      <c r="N9" s="33">
        <f>+B9+D9+F9+H9+J9+L9</f>
        <v>589917534.22000003</v>
      </c>
      <c r="O9" s="33">
        <f>+C9+E9+G9+I9+K9+M9</f>
        <v>856934857.75000012</v>
      </c>
    </row>
    <row r="10" spans="1:16" ht="27.95" customHeight="1" x14ac:dyDescent="0.35">
      <c r="A10" s="31" t="s">
        <v>48</v>
      </c>
      <c r="B10" s="59">
        <v>17132375.050000001</v>
      </c>
      <c r="C10" s="59">
        <v>18687887.91</v>
      </c>
      <c r="D10" s="59">
        <v>27546200.109999999</v>
      </c>
      <c r="E10" s="59">
        <v>21066968.469999999</v>
      </c>
      <c r="F10" s="59">
        <v>4500000</v>
      </c>
      <c r="G10" s="59">
        <v>4337288.080000001</v>
      </c>
      <c r="H10" s="33">
        <v>443771.5</v>
      </c>
      <c r="I10" s="33">
        <v>29664.68</v>
      </c>
      <c r="J10" s="33">
        <v>0</v>
      </c>
      <c r="K10" s="33">
        <v>0</v>
      </c>
      <c r="L10" s="33">
        <v>9940992.3900000006</v>
      </c>
      <c r="M10" s="33">
        <v>10562443.130000003</v>
      </c>
      <c r="N10" s="33">
        <f t="shared" ref="N10:O13" si="1">+B10+D10+F10+H10+J10+L10</f>
        <v>59563339.049999997</v>
      </c>
      <c r="O10" s="33">
        <f t="shared" si="1"/>
        <v>54684252.269999996</v>
      </c>
    </row>
    <row r="11" spans="1:16" ht="27.95" customHeight="1" x14ac:dyDescent="0.35">
      <c r="A11" s="31" t="s">
        <v>5</v>
      </c>
      <c r="B11" s="59">
        <v>20483520.84</v>
      </c>
      <c r="C11" s="59">
        <v>17890898.050000001</v>
      </c>
      <c r="D11" s="59">
        <v>46300991.509999998</v>
      </c>
      <c r="E11" s="59">
        <v>71611937.620000005</v>
      </c>
      <c r="F11" s="59">
        <v>0</v>
      </c>
      <c r="G11" s="59">
        <v>0</v>
      </c>
      <c r="H11" s="33">
        <v>0</v>
      </c>
      <c r="I11" s="33">
        <v>249058.68</v>
      </c>
      <c r="J11" s="33">
        <v>207798.32</v>
      </c>
      <c r="K11" s="33">
        <v>0</v>
      </c>
      <c r="L11" s="33">
        <v>11274163.529999999</v>
      </c>
      <c r="M11" s="33">
        <v>13940333.169999998</v>
      </c>
      <c r="N11" s="33">
        <f t="shared" si="1"/>
        <v>78266474.199999988</v>
      </c>
      <c r="O11" s="33">
        <f t="shared" si="1"/>
        <v>103692227.52000001</v>
      </c>
    </row>
    <row r="12" spans="1:16" ht="27.95" customHeight="1" x14ac:dyDescent="0.35">
      <c r="A12" s="31" t="s">
        <v>4</v>
      </c>
      <c r="B12" s="59">
        <v>60019050.900000006</v>
      </c>
      <c r="C12" s="59">
        <v>111037037.56000002</v>
      </c>
      <c r="D12" s="59">
        <v>11968282.039999999</v>
      </c>
      <c r="E12" s="59">
        <v>24405445.529999997</v>
      </c>
      <c r="F12" s="59">
        <v>2500000</v>
      </c>
      <c r="G12" s="59">
        <v>2819636.37</v>
      </c>
      <c r="H12" s="59">
        <v>0</v>
      </c>
      <c r="I12" s="59">
        <v>100072.34</v>
      </c>
      <c r="J12" s="59">
        <v>209580.68</v>
      </c>
      <c r="K12" s="59">
        <v>183087.34</v>
      </c>
      <c r="L12" s="33">
        <v>10386000</v>
      </c>
      <c r="M12" s="33">
        <v>12603398.019999998</v>
      </c>
      <c r="N12" s="33">
        <f t="shared" si="1"/>
        <v>85082913.620000005</v>
      </c>
      <c r="O12" s="33">
        <f t="shared" si="1"/>
        <v>151148677.16000003</v>
      </c>
    </row>
    <row r="13" spans="1:16" ht="27.95" customHeight="1" x14ac:dyDescent="0.35">
      <c r="A13" s="31" t="s">
        <v>3</v>
      </c>
      <c r="B13" s="59">
        <v>37695629.400000006</v>
      </c>
      <c r="C13" s="59">
        <v>61019105.780000001</v>
      </c>
      <c r="D13" s="59">
        <v>22190106.469999999</v>
      </c>
      <c r="E13" s="59">
        <v>51008385.680000007</v>
      </c>
      <c r="F13" s="59">
        <v>32337305.68</v>
      </c>
      <c r="G13" s="59">
        <v>31283479.119999997</v>
      </c>
      <c r="H13" s="59">
        <v>0</v>
      </c>
      <c r="I13" s="59">
        <v>1216684.6200000001</v>
      </c>
      <c r="J13" s="59">
        <v>145364.57</v>
      </c>
      <c r="K13" s="59">
        <v>200000</v>
      </c>
      <c r="L13" s="33">
        <v>30654943.140000001</v>
      </c>
      <c r="M13" s="33">
        <v>16052703.379999997</v>
      </c>
      <c r="N13" s="33">
        <f t="shared" si="1"/>
        <v>123023349.26000001</v>
      </c>
      <c r="O13" s="33">
        <f t="shared" si="1"/>
        <v>160780358.58000001</v>
      </c>
    </row>
    <row r="14" spans="1:16" ht="27.95" customHeight="1" x14ac:dyDescent="0.35">
      <c r="A14" s="110" t="s">
        <v>6</v>
      </c>
      <c r="B14" s="58">
        <f t="shared" ref="B14:M14" si="2">SUM(B15:B20)</f>
        <v>336297448.00999999</v>
      </c>
      <c r="C14" s="58">
        <f t="shared" si="2"/>
        <v>417630455.36999995</v>
      </c>
      <c r="D14" s="58">
        <f t="shared" si="2"/>
        <v>35083959.530000001</v>
      </c>
      <c r="E14" s="58">
        <f t="shared" si="2"/>
        <v>37638887.969999999</v>
      </c>
      <c r="F14" s="58">
        <f t="shared" si="2"/>
        <v>34685212.079999998</v>
      </c>
      <c r="G14" s="58">
        <f t="shared" si="2"/>
        <v>38348734.530000001</v>
      </c>
      <c r="H14" s="58">
        <f t="shared" si="2"/>
        <v>40400087.590000004</v>
      </c>
      <c r="I14" s="58">
        <f t="shared" si="2"/>
        <v>1768174.8399999999</v>
      </c>
      <c r="J14" s="58">
        <f t="shared" si="2"/>
        <v>800000</v>
      </c>
      <c r="K14" s="58">
        <f t="shared" si="2"/>
        <v>507558.20000000007</v>
      </c>
      <c r="L14" s="58">
        <f t="shared" si="2"/>
        <v>53605002.579999998</v>
      </c>
      <c r="M14" s="58">
        <f t="shared" si="2"/>
        <v>67888598.680000007</v>
      </c>
      <c r="N14" s="58">
        <f>SUM(N15:N20)</f>
        <v>500871709.79000008</v>
      </c>
      <c r="O14" s="58">
        <f t="shared" ref="O14" si="3">SUM(O15:O20)</f>
        <v>563782409.58999991</v>
      </c>
      <c r="P14" s="58"/>
    </row>
    <row r="15" spans="1:16" ht="27.95" customHeight="1" x14ac:dyDescent="0.35">
      <c r="A15" s="31" t="s">
        <v>9</v>
      </c>
      <c r="B15" s="59">
        <v>67427633.939999998</v>
      </c>
      <c r="C15" s="59">
        <v>66338348.530000001</v>
      </c>
      <c r="D15" s="59">
        <v>4724520</v>
      </c>
      <c r="E15" s="59">
        <v>7853310.7599999988</v>
      </c>
      <c r="F15" s="33">
        <v>13429500</v>
      </c>
      <c r="G15" s="33">
        <v>10410794.68</v>
      </c>
      <c r="H15" s="33">
        <v>0</v>
      </c>
      <c r="I15" s="33">
        <v>19977.45</v>
      </c>
      <c r="J15" s="33">
        <v>0</v>
      </c>
      <c r="K15" s="33">
        <v>32028.46</v>
      </c>
      <c r="L15" s="33">
        <v>1810500</v>
      </c>
      <c r="M15" s="33">
        <v>8655252.1000000015</v>
      </c>
      <c r="N15" s="33">
        <f>+B15+D15+F15+H15+J15+L15</f>
        <v>87392153.939999998</v>
      </c>
      <c r="O15" s="33">
        <f>+C15+E15+G15+I15+K15+M15</f>
        <v>93309711.979999989</v>
      </c>
    </row>
    <row r="16" spans="1:16" ht="27.95" customHeight="1" x14ac:dyDescent="0.35">
      <c r="A16" s="31" t="s">
        <v>34</v>
      </c>
      <c r="B16" s="59">
        <v>98421308.910000011</v>
      </c>
      <c r="C16" s="59">
        <v>101124323.84999999</v>
      </c>
      <c r="D16" s="59">
        <v>9793271.1500000004</v>
      </c>
      <c r="E16" s="59">
        <v>4705363.7700000005</v>
      </c>
      <c r="F16" s="33">
        <v>7605000</v>
      </c>
      <c r="G16" s="33">
        <v>15151497.609999999</v>
      </c>
      <c r="H16" s="33">
        <v>39912090</v>
      </c>
      <c r="I16" s="33">
        <v>638266.33999999985</v>
      </c>
      <c r="J16" s="33">
        <v>800000</v>
      </c>
      <c r="K16" s="33">
        <v>235978.64</v>
      </c>
      <c r="L16" s="33">
        <v>9748600</v>
      </c>
      <c r="M16" s="33">
        <v>10846789.780000001</v>
      </c>
      <c r="N16" s="33">
        <f t="shared" ref="N16:O20" si="4">+B16+D16+F16+H16+J16+L16</f>
        <v>166280270.06</v>
      </c>
      <c r="O16" s="33">
        <f t="shared" si="4"/>
        <v>132702219.98999999</v>
      </c>
    </row>
    <row r="17" spans="1:15" ht="27.95" customHeight="1" x14ac:dyDescent="0.35">
      <c r="A17" s="31" t="s">
        <v>11</v>
      </c>
      <c r="B17" s="59">
        <v>27424168.639999997</v>
      </c>
      <c r="C17" s="59">
        <v>29664503.509999998</v>
      </c>
      <c r="D17" s="59">
        <v>3041002.96</v>
      </c>
      <c r="E17" s="59">
        <v>3237012.0199999996</v>
      </c>
      <c r="F17" s="59">
        <v>3000000</v>
      </c>
      <c r="G17" s="59">
        <v>224585.18</v>
      </c>
      <c r="H17" s="33">
        <v>0</v>
      </c>
      <c r="I17" s="33">
        <v>589834</v>
      </c>
      <c r="J17" s="33">
        <v>0</v>
      </c>
      <c r="K17" s="33">
        <v>86351.1</v>
      </c>
      <c r="L17" s="33">
        <v>11527222.139999999</v>
      </c>
      <c r="M17" s="33">
        <v>18514689.440000001</v>
      </c>
      <c r="N17" s="33">
        <f t="shared" si="4"/>
        <v>44992393.739999995</v>
      </c>
      <c r="O17" s="33">
        <f t="shared" si="4"/>
        <v>52316975.25</v>
      </c>
    </row>
    <row r="18" spans="1:15" ht="27.75" customHeight="1" x14ac:dyDescent="0.35">
      <c r="A18" s="31" t="s">
        <v>10</v>
      </c>
      <c r="B18" s="59">
        <v>28655041.340000004</v>
      </c>
      <c r="C18" s="59">
        <v>30958748.660000004</v>
      </c>
      <c r="D18" s="59">
        <v>1007017.3200000001</v>
      </c>
      <c r="E18" s="59">
        <v>3691444.2</v>
      </c>
      <c r="F18" s="59">
        <v>768758.55</v>
      </c>
      <c r="G18" s="59">
        <v>0</v>
      </c>
      <c r="H18" s="33">
        <v>487997.59</v>
      </c>
      <c r="I18" s="33">
        <v>52478.61</v>
      </c>
      <c r="J18" s="33">
        <v>0</v>
      </c>
      <c r="K18" s="33">
        <v>0</v>
      </c>
      <c r="L18" s="33">
        <v>5728953.8000000007</v>
      </c>
      <c r="M18" s="33">
        <v>5658195.2400000002</v>
      </c>
      <c r="N18" s="33">
        <f t="shared" si="4"/>
        <v>36647768.600000009</v>
      </c>
      <c r="O18" s="33">
        <f t="shared" si="4"/>
        <v>40360866.710000008</v>
      </c>
    </row>
    <row r="19" spans="1:15" ht="27.75" customHeight="1" x14ac:dyDescent="0.35">
      <c r="A19" s="31" t="s">
        <v>7</v>
      </c>
      <c r="B19" s="59">
        <v>104718458.19</v>
      </c>
      <c r="C19" s="59">
        <v>152102668.36999995</v>
      </c>
      <c r="D19" s="59">
        <v>12945243.390000001</v>
      </c>
      <c r="E19" s="59">
        <v>9171085.1699999999</v>
      </c>
      <c r="F19" s="33">
        <v>5381953.5300000003</v>
      </c>
      <c r="G19" s="33">
        <v>5985951.1500000004</v>
      </c>
      <c r="H19" s="33">
        <v>0</v>
      </c>
      <c r="I19" s="33">
        <v>467618.43999999994</v>
      </c>
      <c r="J19" s="33">
        <v>0</v>
      </c>
      <c r="K19" s="33">
        <v>153200</v>
      </c>
      <c r="L19" s="33">
        <v>3047333</v>
      </c>
      <c r="M19" s="33">
        <v>5964767.4900000002</v>
      </c>
      <c r="N19" s="33">
        <f t="shared" si="4"/>
        <v>126092988.11</v>
      </c>
      <c r="O19" s="33">
        <f t="shared" si="4"/>
        <v>173845290.61999995</v>
      </c>
    </row>
    <row r="20" spans="1:15" ht="27.95" customHeight="1" x14ac:dyDescent="0.35">
      <c r="A20" s="31" t="s">
        <v>12</v>
      </c>
      <c r="B20" s="59">
        <v>9650836.9900000002</v>
      </c>
      <c r="C20" s="59">
        <v>37441862.449999996</v>
      </c>
      <c r="D20" s="59">
        <v>3572904.71</v>
      </c>
      <c r="E20" s="59">
        <v>8980672.0500000007</v>
      </c>
      <c r="F20" s="59">
        <v>4500000</v>
      </c>
      <c r="G20" s="59">
        <v>6575905.9100000001</v>
      </c>
      <c r="H20" s="33">
        <v>0</v>
      </c>
      <c r="I20" s="33">
        <v>0</v>
      </c>
      <c r="J20" s="33">
        <v>0</v>
      </c>
      <c r="K20" s="33">
        <v>0</v>
      </c>
      <c r="L20" s="33">
        <v>21742393.640000001</v>
      </c>
      <c r="M20" s="33">
        <v>18248904.629999995</v>
      </c>
      <c r="N20" s="33">
        <f t="shared" si="4"/>
        <v>39466135.340000004</v>
      </c>
      <c r="O20" s="33">
        <f t="shared" si="4"/>
        <v>71247345.039999992</v>
      </c>
    </row>
    <row r="21" spans="1:15" ht="27.95" customHeight="1" x14ac:dyDescent="0.35">
      <c r="A21" s="110" t="s">
        <v>13</v>
      </c>
      <c r="B21" s="58">
        <f t="shared" ref="B21:O21" si="5">SUM(B22:B27)</f>
        <v>905609062.45000005</v>
      </c>
      <c r="C21" s="58">
        <f t="shared" si="5"/>
        <v>868103573.62</v>
      </c>
      <c r="D21" s="58">
        <f t="shared" si="5"/>
        <v>87240186.909999996</v>
      </c>
      <c r="E21" s="58">
        <f t="shared" si="5"/>
        <v>62598623.349999994</v>
      </c>
      <c r="F21" s="58">
        <f t="shared" si="5"/>
        <v>8568525</v>
      </c>
      <c r="G21" s="58">
        <f t="shared" si="5"/>
        <v>9158545.2800000012</v>
      </c>
      <c r="H21" s="58">
        <f t="shared" si="5"/>
        <v>600000</v>
      </c>
      <c r="I21" s="58">
        <f t="shared" si="5"/>
        <v>3799131.6399999997</v>
      </c>
      <c r="J21" s="58">
        <f t="shared" si="5"/>
        <v>955952</v>
      </c>
      <c r="K21" s="58">
        <f t="shared" si="5"/>
        <v>440741.75</v>
      </c>
      <c r="L21" s="58">
        <f t="shared" si="5"/>
        <v>69883279.370000005</v>
      </c>
      <c r="M21" s="58">
        <f t="shared" si="5"/>
        <v>73850920.219999999</v>
      </c>
      <c r="N21" s="58">
        <f t="shared" si="5"/>
        <v>1072857005.73</v>
      </c>
      <c r="O21" s="58">
        <f t="shared" si="5"/>
        <v>1017951535.8600001</v>
      </c>
    </row>
    <row r="22" spans="1:15" ht="27.95" customHeight="1" x14ac:dyDescent="0.35">
      <c r="A22" s="31" t="s">
        <v>19</v>
      </c>
      <c r="B22" s="59">
        <v>144723374.63999999</v>
      </c>
      <c r="C22" s="59">
        <v>133571378.12</v>
      </c>
      <c r="D22" s="59">
        <v>1490000</v>
      </c>
      <c r="E22" s="59">
        <v>4495966.5999999996</v>
      </c>
      <c r="F22" s="33">
        <v>0</v>
      </c>
      <c r="G22" s="33">
        <v>170569.31</v>
      </c>
      <c r="H22" s="59">
        <v>0</v>
      </c>
      <c r="I22" s="59">
        <v>828006.77</v>
      </c>
      <c r="J22" s="59">
        <v>0</v>
      </c>
      <c r="K22" s="59">
        <v>0</v>
      </c>
      <c r="L22" s="33">
        <v>215000</v>
      </c>
      <c r="M22" s="33">
        <v>3090021.44</v>
      </c>
      <c r="N22" s="33">
        <f t="shared" ref="N22:O27" si="6">+B22+D22+F22+H22+J22+L22</f>
        <v>146428374.63999999</v>
      </c>
      <c r="O22" s="33">
        <f t="shared" si="6"/>
        <v>142155942.24000001</v>
      </c>
    </row>
    <row r="23" spans="1:15" ht="27.95" customHeight="1" x14ac:dyDescent="0.35">
      <c r="A23" s="31" t="s">
        <v>17</v>
      </c>
      <c r="B23" s="59">
        <v>167573967.38</v>
      </c>
      <c r="C23" s="59">
        <v>80190258.709999993</v>
      </c>
      <c r="D23" s="59">
        <v>5188341.8</v>
      </c>
      <c r="E23" s="59">
        <v>9188421.6799999997</v>
      </c>
      <c r="F23" s="33">
        <v>0</v>
      </c>
      <c r="G23" s="59">
        <v>194421.88</v>
      </c>
      <c r="H23" s="59">
        <v>0</v>
      </c>
      <c r="I23" s="59">
        <v>70000</v>
      </c>
      <c r="J23" s="59">
        <v>0</v>
      </c>
      <c r="K23" s="59">
        <v>0</v>
      </c>
      <c r="L23" s="33">
        <v>2225250</v>
      </c>
      <c r="M23" s="33">
        <v>6237978.1499999994</v>
      </c>
      <c r="N23" s="33">
        <f t="shared" si="6"/>
        <v>174987559.18000001</v>
      </c>
      <c r="O23" s="33">
        <f t="shared" si="6"/>
        <v>95881080.419999987</v>
      </c>
    </row>
    <row r="24" spans="1:15" ht="27.95" customHeight="1" x14ac:dyDescent="0.35">
      <c r="A24" s="31" t="s">
        <v>18</v>
      </c>
      <c r="B24" s="59">
        <v>38244900.439999998</v>
      </c>
      <c r="C24" s="59">
        <v>24081681.780000001</v>
      </c>
      <c r="D24" s="59">
        <v>1518858.95</v>
      </c>
      <c r="E24" s="59">
        <v>4469134.2300000004</v>
      </c>
      <c r="F24" s="59">
        <v>1000000</v>
      </c>
      <c r="G24" s="59">
        <v>1000000</v>
      </c>
      <c r="H24" s="59">
        <v>600000</v>
      </c>
      <c r="I24" s="59">
        <v>2511607.4899999998</v>
      </c>
      <c r="J24" s="59">
        <v>450000</v>
      </c>
      <c r="K24" s="59">
        <v>0</v>
      </c>
      <c r="L24" s="33">
        <v>36777983.210000001</v>
      </c>
      <c r="M24" s="33">
        <v>25812487.719999999</v>
      </c>
      <c r="N24" s="33">
        <f t="shared" si="6"/>
        <v>78591742.599999994</v>
      </c>
      <c r="O24" s="33">
        <f t="shared" si="6"/>
        <v>57874911.219999999</v>
      </c>
    </row>
    <row r="25" spans="1:15" ht="27.95" customHeight="1" x14ac:dyDescent="0.35">
      <c r="A25" s="31" t="s">
        <v>20</v>
      </c>
      <c r="B25" s="59">
        <v>26586163.060000002</v>
      </c>
      <c r="C25" s="59">
        <v>25126146.48</v>
      </c>
      <c r="D25" s="59">
        <v>65054207.659999996</v>
      </c>
      <c r="E25" s="59">
        <v>26572677.129999995</v>
      </c>
      <c r="F25" s="33">
        <v>3868565</v>
      </c>
      <c r="G25" s="33">
        <v>3452592.54</v>
      </c>
      <c r="H25" s="33">
        <v>0</v>
      </c>
      <c r="I25" s="33">
        <v>67350.350000000006</v>
      </c>
      <c r="J25" s="33">
        <v>505952</v>
      </c>
      <c r="K25" s="33">
        <v>295408.42</v>
      </c>
      <c r="L25" s="33">
        <v>4171386.1</v>
      </c>
      <c r="M25" s="33">
        <v>6189277.0799999991</v>
      </c>
      <c r="N25" s="33">
        <f t="shared" si="6"/>
        <v>100186273.81999999</v>
      </c>
      <c r="O25" s="33">
        <f t="shared" si="6"/>
        <v>61703452</v>
      </c>
    </row>
    <row r="26" spans="1:15" ht="27.75" customHeight="1" x14ac:dyDescent="0.35">
      <c r="A26" s="31" t="s">
        <v>16</v>
      </c>
      <c r="B26" s="59">
        <v>70970504.549999997</v>
      </c>
      <c r="C26" s="59">
        <v>52401141.809999995</v>
      </c>
      <c r="D26" s="59">
        <v>3631000</v>
      </c>
      <c r="E26" s="59">
        <v>4120093.58</v>
      </c>
      <c r="F26" s="59">
        <v>2007000</v>
      </c>
      <c r="G26" s="59">
        <v>704090.31</v>
      </c>
      <c r="H26" s="59">
        <v>0</v>
      </c>
      <c r="I26" s="59">
        <v>85122.340000000011</v>
      </c>
      <c r="J26" s="59">
        <v>0</v>
      </c>
      <c r="K26" s="59">
        <v>0</v>
      </c>
      <c r="L26" s="33">
        <v>13760402.609999999</v>
      </c>
      <c r="M26" s="33">
        <v>16446609.669999998</v>
      </c>
      <c r="N26" s="33">
        <f t="shared" si="6"/>
        <v>90368907.159999996</v>
      </c>
      <c r="O26" s="33">
        <f t="shared" si="6"/>
        <v>73757057.709999993</v>
      </c>
    </row>
    <row r="27" spans="1:15" ht="27.95" customHeight="1" x14ac:dyDescent="0.35">
      <c r="A27" s="31" t="s">
        <v>14</v>
      </c>
      <c r="B27" s="59">
        <v>457510152.38000005</v>
      </c>
      <c r="C27" s="59">
        <v>552732966.72000003</v>
      </c>
      <c r="D27" s="59">
        <v>10357778.5</v>
      </c>
      <c r="E27" s="59">
        <v>13752330.129999999</v>
      </c>
      <c r="F27" s="59">
        <v>1692960</v>
      </c>
      <c r="G27" s="59">
        <v>3636871.24</v>
      </c>
      <c r="H27" s="59">
        <v>0</v>
      </c>
      <c r="I27" s="59">
        <v>237044.69</v>
      </c>
      <c r="J27" s="59">
        <v>0</v>
      </c>
      <c r="K27" s="59">
        <v>145333.32999999999</v>
      </c>
      <c r="L27" s="33">
        <v>12733257.449999999</v>
      </c>
      <c r="M27" s="33">
        <v>16074546.16</v>
      </c>
      <c r="N27" s="33">
        <f t="shared" si="6"/>
        <v>482294148.33000004</v>
      </c>
      <c r="O27" s="33">
        <f t="shared" si="6"/>
        <v>586579092.2700001</v>
      </c>
    </row>
    <row r="28" spans="1:15" ht="27.95" customHeight="1" x14ac:dyDescent="0.35">
      <c r="A28" s="110" t="s">
        <v>21</v>
      </c>
      <c r="B28" s="58">
        <f t="shared" ref="B28:O28" si="7">SUM(B29:B33)</f>
        <v>1104817142.8400002</v>
      </c>
      <c r="C28" s="58">
        <f t="shared" si="7"/>
        <v>1121224139.0699999</v>
      </c>
      <c r="D28" s="58">
        <f t="shared" si="7"/>
        <v>57889780.919999994</v>
      </c>
      <c r="E28" s="58">
        <f t="shared" si="7"/>
        <v>64530864.980000004</v>
      </c>
      <c r="F28" s="58">
        <f t="shared" si="7"/>
        <v>276133393.98000002</v>
      </c>
      <c r="G28" s="58">
        <f t="shared" si="7"/>
        <v>136089466.34</v>
      </c>
      <c r="H28" s="58">
        <f t="shared" si="7"/>
        <v>11483</v>
      </c>
      <c r="I28" s="58">
        <f t="shared" si="7"/>
        <v>767891.68</v>
      </c>
      <c r="J28" s="58">
        <f t="shared" si="7"/>
        <v>0</v>
      </c>
      <c r="K28" s="58">
        <f t="shared" si="7"/>
        <v>200421.08000000002</v>
      </c>
      <c r="L28" s="58">
        <f t="shared" si="7"/>
        <v>166241162.28999999</v>
      </c>
      <c r="M28" s="58">
        <f t="shared" si="7"/>
        <v>87444107.980000004</v>
      </c>
      <c r="N28" s="58">
        <f t="shared" si="7"/>
        <v>1605092963.03</v>
      </c>
      <c r="O28" s="58">
        <f t="shared" si="7"/>
        <v>1410256891.1299999</v>
      </c>
    </row>
    <row r="29" spans="1:15" ht="27.95" customHeight="1" x14ac:dyDescent="0.35">
      <c r="A29" s="31" t="s">
        <v>27</v>
      </c>
      <c r="B29" s="59">
        <v>436480266.24000001</v>
      </c>
      <c r="C29" s="59">
        <v>361781287.94</v>
      </c>
      <c r="D29" s="59">
        <v>13757500</v>
      </c>
      <c r="E29" s="59">
        <v>12196360.449999999</v>
      </c>
      <c r="F29" s="59">
        <v>13481978.379999999</v>
      </c>
      <c r="G29" s="59">
        <v>22763493.960000001</v>
      </c>
      <c r="H29" s="33">
        <v>0</v>
      </c>
      <c r="I29" s="33">
        <v>0</v>
      </c>
      <c r="J29" s="33">
        <v>0</v>
      </c>
      <c r="K29" s="33">
        <v>0</v>
      </c>
      <c r="L29" s="33">
        <v>32555505</v>
      </c>
      <c r="M29" s="33">
        <v>41749935.640000001</v>
      </c>
      <c r="N29" s="33">
        <f t="shared" ref="N29:O33" si="8">+B29+D29+F29+H29+J29+L29</f>
        <v>496275249.62</v>
      </c>
      <c r="O29" s="33">
        <f t="shared" si="8"/>
        <v>438491077.98999995</v>
      </c>
    </row>
    <row r="30" spans="1:15" ht="27.95" customHeight="1" x14ac:dyDescent="0.35">
      <c r="A30" s="31" t="s">
        <v>26</v>
      </c>
      <c r="B30" s="59">
        <v>39198755.170000002</v>
      </c>
      <c r="C30" s="59">
        <v>43397374.759999998</v>
      </c>
      <c r="D30" s="59">
        <v>4705758.2</v>
      </c>
      <c r="E30" s="59">
        <v>20913056.050000001</v>
      </c>
      <c r="F30" s="59">
        <v>119003355.38999999</v>
      </c>
      <c r="G30" s="59">
        <v>77829351.030000001</v>
      </c>
      <c r="H30" s="33">
        <v>0</v>
      </c>
      <c r="I30" s="33">
        <v>0</v>
      </c>
      <c r="J30" s="33">
        <v>0</v>
      </c>
      <c r="K30" s="33">
        <v>109933.37</v>
      </c>
      <c r="L30" s="33">
        <v>42350933</v>
      </c>
      <c r="M30" s="33">
        <v>3432102.31</v>
      </c>
      <c r="N30" s="33">
        <f t="shared" si="8"/>
        <v>205258801.75999999</v>
      </c>
      <c r="O30" s="33">
        <f t="shared" si="8"/>
        <v>145681817.52000001</v>
      </c>
    </row>
    <row r="31" spans="1:15" ht="27.75" customHeight="1" x14ac:dyDescent="0.35">
      <c r="A31" s="31" t="s">
        <v>31</v>
      </c>
      <c r="B31" s="59">
        <v>55224403.660000004</v>
      </c>
      <c r="C31" s="59">
        <v>33149520.540000007</v>
      </c>
      <c r="D31" s="59">
        <v>17367063.419999998</v>
      </c>
      <c r="E31" s="59">
        <v>16066557.140000001</v>
      </c>
      <c r="F31" s="59">
        <v>6117360.21</v>
      </c>
      <c r="G31" s="59">
        <v>8091260.1899999995</v>
      </c>
      <c r="H31" s="59">
        <v>11483</v>
      </c>
      <c r="I31" s="59">
        <v>242578.53</v>
      </c>
      <c r="J31" s="59">
        <v>0</v>
      </c>
      <c r="K31" s="59">
        <v>90487.71</v>
      </c>
      <c r="L31" s="33">
        <v>24360518.050000001</v>
      </c>
      <c r="M31" s="33">
        <v>14112696.329999998</v>
      </c>
      <c r="N31" s="33">
        <f t="shared" si="8"/>
        <v>103080828.33999999</v>
      </c>
      <c r="O31" s="33">
        <f t="shared" si="8"/>
        <v>71753100.439999998</v>
      </c>
    </row>
    <row r="32" spans="1:15" ht="27.75" customHeight="1" x14ac:dyDescent="0.35">
      <c r="A32" s="31" t="s">
        <v>24</v>
      </c>
      <c r="B32" s="59">
        <v>308174061.54999995</v>
      </c>
      <c r="C32" s="59">
        <v>277417517.73000002</v>
      </c>
      <c r="D32" s="59">
        <v>0</v>
      </c>
      <c r="E32" s="59">
        <v>30000</v>
      </c>
      <c r="F32" s="33">
        <v>0</v>
      </c>
      <c r="G32" s="33">
        <v>33333.339999999997</v>
      </c>
      <c r="H32" s="33">
        <v>0</v>
      </c>
      <c r="I32" s="33">
        <v>0</v>
      </c>
      <c r="J32" s="33">
        <v>0</v>
      </c>
      <c r="K32" s="33">
        <v>0</v>
      </c>
      <c r="L32" s="33">
        <v>52063524.240000002</v>
      </c>
      <c r="M32" s="33">
        <v>6758536.6799999997</v>
      </c>
      <c r="N32" s="33">
        <f t="shared" si="8"/>
        <v>360237585.78999996</v>
      </c>
      <c r="O32" s="33">
        <f t="shared" si="8"/>
        <v>284239387.75</v>
      </c>
    </row>
    <row r="33" spans="1:15" ht="27.95" customHeight="1" x14ac:dyDescent="0.35">
      <c r="A33" s="31" t="s">
        <v>22</v>
      </c>
      <c r="B33" s="59">
        <v>265739656.22000003</v>
      </c>
      <c r="C33" s="59">
        <v>405478438.0999999</v>
      </c>
      <c r="D33" s="59">
        <v>22059459.299999997</v>
      </c>
      <c r="E33" s="59">
        <v>15324891.34</v>
      </c>
      <c r="F33" s="59">
        <v>137530700</v>
      </c>
      <c r="G33" s="59">
        <v>27372027.82</v>
      </c>
      <c r="H33" s="33">
        <v>0</v>
      </c>
      <c r="I33" s="33">
        <v>525313.15</v>
      </c>
      <c r="J33" s="33">
        <v>0</v>
      </c>
      <c r="K33" s="33">
        <v>0</v>
      </c>
      <c r="L33" s="33">
        <v>14910682</v>
      </c>
      <c r="M33" s="33">
        <v>21390837.02</v>
      </c>
      <c r="N33" s="33">
        <f t="shared" si="8"/>
        <v>440240497.52000004</v>
      </c>
      <c r="O33" s="33">
        <f t="shared" si="8"/>
        <v>470091507.42999983</v>
      </c>
    </row>
    <row r="34" spans="1:15" ht="27.95" customHeight="1" x14ac:dyDescent="0.35">
      <c r="A34" s="110" t="s">
        <v>28</v>
      </c>
      <c r="B34" s="58">
        <f t="shared" ref="B34:O34" si="9">SUM(B35:B39)</f>
        <v>512246050.07999998</v>
      </c>
      <c r="C34" s="58">
        <f t="shared" si="9"/>
        <v>660491132</v>
      </c>
      <c r="D34" s="58">
        <f t="shared" si="9"/>
        <v>192031730.23000002</v>
      </c>
      <c r="E34" s="58">
        <f t="shared" si="9"/>
        <v>150821243.58000001</v>
      </c>
      <c r="F34" s="58">
        <f t="shared" si="9"/>
        <v>22516295.939999998</v>
      </c>
      <c r="G34" s="58">
        <f t="shared" si="9"/>
        <v>19530125.489999998</v>
      </c>
      <c r="H34" s="58">
        <f t="shared" si="9"/>
        <v>0</v>
      </c>
      <c r="I34" s="58">
        <f t="shared" si="9"/>
        <v>1591861.8200000003</v>
      </c>
      <c r="J34" s="58">
        <f t="shared" si="9"/>
        <v>5046723.5299999993</v>
      </c>
      <c r="K34" s="58">
        <f t="shared" si="9"/>
        <v>1392810.4300000002</v>
      </c>
      <c r="L34" s="58">
        <f t="shared" si="9"/>
        <v>87846962.099999994</v>
      </c>
      <c r="M34" s="58">
        <f t="shared" si="9"/>
        <v>84024952.710000008</v>
      </c>
      <c r="N34" s="58">
        <f t="shared" si="9"/>
        <v>819687761.88000011</v>
      </c>
      <c r="O34" s="58">
        <f t="shared" si="9"/>
        <v>917852126.03000009</v>
      </c>
    </row>
    <row r="35" spans="1:15" ht="27.95" customHeight="1" x14ac:dyDescent="0.35">
      <c r="A35" s="31" t="s">
        <v>29</v>
      </c>
      <c r="B35" s="59">
        <v>13405247.229999999</v>
      </c>
      <c r="C35" s="59">
        <v>19384050.140000001</v>
      </c>
      <c r="D35" s="59">
        <v>92812079.080000013</v>
      </c>
      <c r="E35" s="59">
        <v>48293301.039999999</v>
      </c>
      <c r="F35" s="59">
        <v>0</v>
      </c>
      <c r="G35" s="59">
        <v>68050.02</v>
      </c>
      <c r="H35" s="59">
        <v>0</v>
      </c>
      <c r="I35" s="59">
        <v>75000</v>
      </c>
      <c r="J35" s="59">
        <v>900000</v>
      </c>
      <c r="K35" s="59">
        <v>200000</v>
      </c>
      <c r="L35" s="33">
        <v>51717000</v>
      </c>
      <c r="M35" s="33">
        <v>38988395.220000014</v>
      </c>
      <c r="N35" s="33">
        <f t="shared" ref="N35:O39" si="10">+B35+D35+F35+H35+J35+L35</f>
        <v>158834326.31</v>
      </c>
      <c r="O35" s="33">
        <f t="shared" si="10"/>
        <v>107008796.42000002</v>
      </c>
    </row>
    <row r="36" spans="1:15" ht="27.95" customHeight="1" x14ac:dyDescent="0.35">
      <c r="A36" s="31" t="s">
        <v>49</v>
      </c>
      <c r="B36" s="59">
        <v>199069220.23000002</v>
      </c>
      <c r="C36" s="59">
        <v>235924233.38</v>
      </c>
      <c r="D36" s="59">
        <v>18163122.379999999</v>
      </c>
      <c r="E36" s="59">
        <v>9359018.6899999995</v>
      </c>
      <c r="F36" s="59">
        <v>3608333.0200000005</v>
      </c>
      <c r="G36" s="59">
        <v>2140894.1</v>
      </c>
      <c r="H36" s="59">
        <v>0</v>
      </c>
      <c r="I36" s="59">
        <v>62178.04</v>
      </c>
      <c r="J36" s="59">
        <v>3563613.53</v>
      </c>
      <c r="K36" s="59">
        <v>544156.64</v>
      </c>
      <c r="L36" s="33">
        <v>1208000</v>
      </c>
      <c r="M36" s="33">
        <v>2943857.05</v>
      </c>
      <c r="N36" s="33">
        <f t="shared" si="10"/>
        <v>225612289.16000003</v>
      </c>
      <c r="O36" s="33">
        <f t="shared" si="10"/>
        <v>250974337.89999998</v>
      </c>
    </row>
    <row r="37" spans="1:15" ht="27.75" customHeight="1" x14ac:dyDescent="0.35">
      <c r="A37" s="31" t="s">
        <v>32</v>
      </c>
      <c r="B37" s="59">
        <v>29197573.990000002</v>
      </c>
      <c r="C37" s="59">
        <v>30234005.650000002</v>
      </c>
      <c r="D37" s="59">
        <v>62554581.510000005</v>
      </c>
      <c r="E37" s="59">
        <v>65400415.940000013</v>
      </c>
      <c r="F37" s="59">
        <v>11993092</v>
      </c>
      <c r="G37" s="59">
        <v>10966111.4</v>
      </c>
      <c r="H37" s="33">
        <v>0</v>
      </c>
      <c r="I37" s="33">
        <v>426469.6</v>
      </c>
      <c r="J37" s="33">
        <v>583110</v>
      </c>
      <c r="K37" s="33">
        <v>623878.79</v>
      </c>
      <c r="L37" s="33">
        <v>28122962.100000001</v>
      </c>
      <c r="M37" s="33">
        <v>29558170.100000001</v>
      </c>
      <c r="N37" s="33">
        <f t="shared" si="10"/>
        <v>132451319.59999999</v>
      </c>
      <c r="O37" s="33">
        <f t="shared" si="10"/>
        <v>137209051.48000002</v>
      </c>
    </row>
    <row r="38" spans="1:15" ht="27.75" customHeight="1" x14ac:dyDescent="0.35">
      <c r="A38" s="31" t="s">
        <v>84</v>
      </c>
      <c r="B38" s="59">
        <v>228570575.56</v>
      </c>
      <c r="C38" s="59">
        <v>324150393.83000004</v>
      </c>
      <c r="D38" s="59">
        <v>5917100</v>
      </c>
      <c r="E38" s="59">
        <v>3301570.0399999996</v>
      </c>
      <c r="F38" s="59">
        <v>3510898.92</v>
      </c>
      <c r="G38" s="59">
        <v>4594835.16</v>
      </c>
      <c r="H38" s="59">
        <v>0</v>
      </c>
      <c r="I38" s="59">
        <v>500000</v>
      </c>
      <c r="J38" s="59">
        <v>0</v>
      </c>
      <c r="K38" s="59">
        <v>24775</v>
      </c>
      <c r="L38" s="33">
        <v>3278000</v>
      </c>
      <c r="M38" s="33">
        <v>7698291.4600000009</v>
      </c>
      <c r="N38" s="33">
        <f t="shared" si="10"/>
        <v>241276574.47999999</v>
      </c>
      <c r="O38" s="33">
        <f t="shared" si="10"/>
        <v>340269865.49000007</v>
      </c>
    </row>
    <row r="39" spans="1:15" ht="27.95" customHeight="1" x14ac:dyDescent="0.35">
      <c r="A39" s="31" t="s">
        <v>30</v>
      </c>
      <c r="B39" s="59">
        <v>42003433.07</v>
      </c>
      <c r="C39" s="59">
        <v>50798449</v>
      </c>
      <c r="D39" s="59">
        <v>12584847.260000002</v>
      </c>
      <c r="E39" s="59">
        <v>24466937.870000001</v>
      </c>
      <c r="F39" s="59">
        <v>3403972</v>
      </c>
      <c r="G39" s="59">
        <v>1760234.8100000003</v>
      </c>
      <c r="H39" s="33">
        <v>0</v>
      </c>
      <c r="I39" s="33">
        <v>528214.18000000005</v>
      </c>
      <c r="J39" s="33">
        <v>0</v>
      </c>
      <c r="K39" s="33">
        <v>0</v>
      </c>
      <c r="L39" s="33">
        <v>3521000</v>
      </c>
      <c r="M39" s="33">
        <v>4836238.8800000008</v>
      </c>
      <c r="N39" s="33">
        <f t="shared" si="10"/>
        <v>61513252.329999998</v>
      </c>
      <c r="O39" s="33">
        <f t="shared" si="10"/>
        <v>82390074.74000001</v>
      </c>
    </row>
    <row r="40" spans="1:15" ht="27.95" customHeight="1" x14ac:dyDescent="0.35">
      <c r="A40" s="110" t="s">
        <v>47</v>
      </c>
      <c r="B40" s="58">
        <f t="shared" ref="B40:O40" si="11">SUM(B41:B45)</f>
        <v>646701342.26999998</v>
      </c>
      <c r="C40" s="58">
        <f t="shared" si="11"/>
        <v>653565824.8599999</v>
      </c>
      <c r="D40" s="58">
        <f t="shared" si="11"/>
        <v>59627474.969999999</v>
      </c>
      <c r="E40" s="58">
        <f t="shared" si="11"/>
        <v>35775781.140000001</v>
      </c>
      <c r="F40" s="58">
        <f t="shared" si="11"/>
        <v>19844348.379999999</v>
      </c>
      <c r="G40" s="58">
        <f t="shared" si="11"/>
        <v>27094139.369999997</v>
      </c>
      <c r="H40" s="58">
        <f t="shared" si="11"/>
        <v>5930298.2599999998</v>
      </c>
      <c r="I40" s="58">
        <f t="shared" si="11"/>
        <v>8619941.5500000007</v>
      </c>
      <c r="J40" s="58">
        <f t="shared" si="11"/>
        <v>1274458.8500000001</v>
      </c>
      <c r="K40" s="58">
        <f t="shared" si="11"/>
        <v>904287.19</v>
      </c>
      <c r="L40" s="58">
        <f t="shared" si="11"/>
        <v>28076062</v>
      </c>
      <c r="M40" s="58">
        <f t="shared" si="11"/>
        <v>34135901.910000004</v>
      </c>
      <c r="N40" s="58">
        <f t="shared" si="11"/>
        <v>761453984.73000002</v>
      </c>
      <c r="O40" s="58">
        <f t="shared" si="11"/>
        <v>760095876.01999998</v>
      </c>
    </row>
    <row r="41" spans="1:15" ht="27.75" customHeight="1" x14ac:dyDescent="0.35">
      <c r="A41" s="31" t="s">
        <v>8</v>
      </c>
      <c r="B41" s="59">
        <v>217450844.13999999</v>
      </c>
      <c r="C41" s="59">
        <v>245103009.39999998</v>
      </c>
      <c r="D41" s="59">
        <v>800000</v>
      </c>
      <c r="E41" s="59">
        <v>630304.68999999994</v>
      </c>
      <c r="F41" s="33">
        <v>850000</v>
      </c>
      <c r="G41" s="33">
        <v>850000</v>
      </c>
      <c r="H41" s="33">
        <v>0</v>
      </c>
      <c r="I41" s="33">
        <v>0</v>
      </c>
      <c r="J41" s="33">
        <v>574458.85</v>
      </c>
      <c r="K41" s="33">
        <v>564287.18999999994</v>
      </c>
      <c r="L41" s="33">
        <v>2937500</v>
      </c>
      <c r="M41" s="33">
        <v>3087643.5700000003</v>
      </c>
      <c r="N41" s="33">
        <f t="shared" ref="N41:O45" si="12">+B41+D41+F41+H41+J41+L41</f>
        <v>222612802.98999998</v>
      </c>
      <c r="O41" s="33">
        <f t="shared" si="12"/>
        <v>250235244.84999996</v>
      </c>
    </row>
    <row r="42" spans="1:15" ht="27.75" customHeight="1" x14ac:dyDescent="0.35">
      <c r="A42" s="31" t="s">
        <v>23</v>
      </c>
      <c r="B42" s="59">
        <v>101280115.39000002</v>
      </c>
      <c r="C42" s="59">
        <v>112964497.92999998</v>
      </c>
      <c r="D42" s="59">
        <v>8510000</v>
      </c>
      <c r="E42" s="59">
        <v>4055518.3000000003</v>
      </c>
      <c r="F42" s="59">
        <v>2111922.0499999998</v>
      </c>
      <c r="G42" s="59">
        <v>2697925.59</v>
      </c>
      <c r="H42" s="33">
        <v>1937298.26</v>
      </c>
      <c r="I42" s="33">
        <v>7924994.3899999997</v>
      </c>
      <c r="J42" s="33">
        <v>0</v>
      </c>
      <c r="K42" s="33">
        <v>240000</v>
      </c>
      <c r="L42" s="33">
        <v>3268400</v>
      </c>
      <c r="M42" s="33">
        <v>5853567.2399999993</v>
      </c>
      <c r="N42" s="33">
        <f t="shared" si="12"/>
        <v>117107735.70000002</v>
      </c>
      <c r="O42" s="33">
        <f>+C42+E42+G42+I42+K42+M42</f>
        <v>133736503.44999997</v>
      </c>
    </row>
    <row r="43" spans="1:15" ht="27.75" customHeight="1" x14ac:dyDescent="0.35">
      <c r="A43" s="31" t="s">
        <v>61</v>
      </c>
      <c r="B43" s="59">
        <v>89862581.479999989</v>
      </c>
      <c r="C43" s="59">
        <v>46944956.729999997</v>
      </c>
      <c r="D43" s="59">
        <v>5430000</v>
      </c>
      <c r="E43" s="59">
        <v>1563278.66</v>
      </c>
      <c r="F43" s="59">
        <v>11600000</v>
      </c>
      <c r="G43" s="59">
        <v>9253967.4199999999</v>
      </c>
      <c r="H43" s="33">
        <v>3993000</v>
      </c>
      <c r="I43" s="33">
        <v>672666.86</v>
      </c>
      <c r="J43" s="33">
        <v>700000</v>
      </c>
      <c r="K43" s="33">
        <v>100000</v>
      </c>
      <c r="L43" s="33">
        <v>9610500</v>
      </c>
      <c r="M43" s="33">
        <v>10993004.869999999</v>
      </c>
      <c r="N43" s="33">
        <f t="shared" si="12"/>
        <v>121196081.47999999</v>
      </c>
      <c r="O43" s="33">
        <f t="shared" si="12"/>
        <v>69527874.539999992</v>
      </c>
    </row>
    <row r="44" spans="1:15" ht="27.95" customHeight="1" x14ac:dyDescent="0.35">
      <c r="A44" s="31" t="s">
        <v>25</v>
      </c>
      <c r="B44" s="59">
        <v>58507716.549999997</v>
      </c>
      <c r="C44" s="59">
        <v>39255777.329999998</v>
      </c>
      <c r="D44" s="59">
        <v>8201591.2200000007</v>
      </c>
      <c r="E44" s="59">
        <v>4595548.9000000004</v>
      </c>
      <c r="F44" s="59">
        <v>4282500</v>
      </c>
      <c r="G44" s="59">
        <v>13979746.359999999</v>
      </c>
      <c r="H44" s="33">
        <v>0</v>
      </c>
      <c r="I44" s="33">
        <v>0</v>
      </c>
      <c r="J44" s="33">
        <v>0</v>
      </c>
      <c r="K44" s="33">
        <v>0</v>
      </c>
      <c r="L44" s="33">
        <v>8912662</v>
      </c>
      <c r="M44" s="33">
        <v>10421190.24</v>
      </c>
      <c r="N44" s="33">
        <f t="shared" si="12"/>
        <v>79904469.769999996</v>
      </c>
      <c r="O44" s="33">
        <f t="shared" si="12"/>
        <v>68252262.829999998</v>
      </c>
    </row>
    <row r="45" spans="1:15" ht="27.75" customHeight="1" x14ac:dyDescent="0.35">
      <c r="A45" s="31" t="s">
        <v>15</v>
      </c>
      <c r="B45" s="59">
        <v>179600084.71000001</v>
      </c>
      <c r="C45" s="59">
        <v>209297583.47000003</v>
      </c>
      <c r="D45" s="59">
        <v>36685883.75</v>
      </c>
      <c r="E45" s="59">
        <v>24931130.589999996</v>
      </c>
      <c r="F45" s="59">
        <v>999926.33</v>
      </c>
      <c r="G45" s="59">
        <v>312500</v>
      </c>
      <c r="H45" s="59">
        <v>0</v>
      </c>
      <c r="I45" s="59">
        <v>22280.300000000003</v>
      </c>
      <c r="J45" s="59">
        <v>0</v>
      </c>
      <c r="K45" s="59">
        <v>0</v>
      </c>
      <c r="L45" s="33">
        <v>3347000</v>
      </c>
      <c r="M45" s="33">
        <v>3780495.99</v>
      </c>
      <c r="N45" s="33">
        <f t="shared" si="12"/>
        <v>220632894.79000002</v>
      </c>
      <c r="O45" s="33">
        <f t="shared" si="12"/>
        <v>238343990.35000005</v>
      </c>
    </row>
    <row r="46" spans="1:15" ht="27.95" customHeight="1" x14ac:dyDescent="0.35">
      <c r="A46" s="54" t="s">
        <v>33</v>
      </c>
      <c r="B46" s="60">
        <f t="shared" ref="B46:M46" si="13">SUM(B8+B14+B21+B28+B34+B40)</f>
        <v>3741585748.6300001</v>
      </c>
      <c r="C46" s="60">
        <f t="shared" si="13"/>
        <v>4039566921.0199995</v>
      </c>
      <c r="D46" s="60">
        <f t="shared" si="13"/>
        <v>576544099.73000002</v>
      </c>
      <c r="E46" s="60">
        <f t="shared" si="13"/>
        <v>560880985.94000006</v>
      </c>
      <c r="F46" s="60">
        <f t="shared" si="13"/>
        <v>405845081.06</v>
      </c>
      <c r="G46" s="60">
        <f t="shared" si="13"/>
        <v>280844320.25999999</v>
      </c>
      <c r="H46" s="60">
        <f t="shared" si="13"/>
        <v>47385640.350000001</v>
      </c>
      <c r="I46" s="60">
        <f t="shared" si="13"/>
        <v>18142481.850000001</v>
      </c>
      <c r="J46" s="60">
        <f t="shared" si="13"/>
        <v>8639877.9499999993</v>
      </c>
      <c r="K46" s="60">
        <f t="shared" si="13"/>
        <v>4338298</v>
      </c>
      <c r="L46" s="60">
        <f t="shared" si="13"/>
        <v>915816587.78999996</v>
      </c>
      <c r="M46" s="60">
        <f t="shared" si="13"/>
        <v>1093406204.8400002</v>
      </c>
      <c r="N46" s="60">
        <f>SUM(N8+N14+N21+N28+N34+N40)</f>
        <v>5695817035.5100002</v>
      </c>
      <c r="O46" s="60">
        <f>SUM(O8+O14+O21+O28+O34+O40)</f>
        <v>5997179211.9099998</v>
      </c>
    </row>
    <row r="47" spans="1:15" s="19" customFormat="1" ht="15.7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21.95" customHeight="1" x14ac:dyDescent="0.35">
      <c r="A48" s="3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50" spans="4:15" ht="21.95" customHeight="1" x14ac:dyDescent="0.35"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</sheetData>
  <mergeCells count="10">
    <mergeCell ref="N5:O5"/>
    <mergeCell ref="A1:O1"/>
    <mergeCell ref="A2:O2"/>
    <mergeCell ref="D4:K4"/>
    <mergeCell ref="B5:C5"/>
    <mergeCell ref="D5:E5"/>
    <mergeCell ref="F5:G5"/>
    <mergeCell ref="H5:I5"/>
    <mergeCell ref="J5:K5"/>
    <mergeCell ref="L5:M5"/>
  </mergeCells>
  <printOptions horizontalCentered="1" verticalCentered="1"/>
  <pageMargins left="0.19685039370078741" right="0.19685039370078741" top="0" bottom="0.19685039370078741" header="0" footer="0"/>
  <pageSetup paperSize="9" scale="38" orientation="landscape" r:id="rId1"/>
  <headerFooter alignWithMargins="0">
    <oddFooter>&amp;LPlaneación Estratégica - Sección de Estadística.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8063-42CF-440C-A27A-3B27B7A84713}">
  <dimension ref="A1:E64"/>
  <sheetViews>
    <sheetView showGridLines="0" topLeftCell="A33" zoomScale="60" zoomScaleNormal="60" workbookViewId="0">
      <selection activeCell="A64" sqref="A64"/>
    </sheetView>
  </sheetViews>
  <sheetFormatPr baseColWidth="10" defaultRowHeight="35.1" customHeight="1" x14ac:dyDescent="0.35"/>
  <cols>
    <col min="1" max="1" width="74" style="203" bestFit="1" customWidth="1"/>
    <col min="2" max="2" width="41.7109375" style="203" customWidth="1"/>
    <col min="3" max="3" width="42.85546875" style="203" customWidth="1"/>
    <col min="4" max="16384" width="11.42578125" style="203"/>
  </cols>
  <sheetData>
    <row r="1" spans="1:3" s="202" customFormat="1" ht="35.1" customHeight="1" x14ac:dyDescent="0.45">
      <c r="A1" s="257" t="s">
        <v>196</v>
      </c>
      <c r="B1" s="257"/>
      <c r="C1" s="257"/>
    </row>
    <row r="2" spans="1:3" s="202" customFormat="1" ht="35.1" customHeight="1" x14ac:dyDescent="0.45">
      <c r="A2" s="257" t="str">
        <f>+'Formalizado por Rubros'!A3</f>
        <v>Enero - Marzo 2026</v>
      </c>
      <c r="B2" s="257"/>
      <c r="C2" s="257"/>
    </row>
    <row r="3" spans="1:3" ht="35.1" customHeight="1" x14ac:dyDescent="0.45">
      <c r="A3" s="258"/>
      <c r="B3" s="258"/>
      <c r="C3" s="258"/>
    </row>
    <row r="4" spans="1:3" ht="68.25" customHeight="1" x14ac:dyDescent="0.35">
      <c r="A4" s="204" t="s">
        <v>96</v>
      </c>
      <c r="B4" s="205" t="s">
        <v>201</v>
      </c>
      <c r="C4" s="205" t="s">
        <v>202</v>
      </c>
    </row>
    <row r="5" spans="1:3" ht="35.1" customHeight="1" x14ac:dyDescent="0.4">
      <c r="A5" s="206" t="s">
        <v>98</v>
      </c>
    </row>
    <row r="6" spans="1:3" ht="35.1" customHeight="1" x14ac:dyDescent="0.45">
      <c r="A6" s="207" t="s">
        <v>99</v>
      </c>
      <c r="B6" s="208">
        <v>735846596.11000013</v>
      </c>
      <c r="C6" s="208">
        <v>386826650.25999999</v>
      </c>
    </row>
    <row r="7" spans="1:3" ht="35.1" customHeight="1" x14ac:dyDescent="0.45">
      <c r="A7" s="207" t="s">
        <v>184</v>
      </c>
      <c r="B7" s="208">
        <v>289415920</v>
      </c>
      <c r="C7" s="208">
        <v>956850652.10000002</v>
      </c>
    </row>
    <row r="8" spans="1:3" ht="35.1" customHeight="1" x14ac:dyDescent="0.45">
      <c r="A8" s="207" t="s">
        <v>147</v>
      </c>
      <c r="B8" s="208">
        <v>258062953.25</v>
      </c>
      <c r="C8" s="208">
        <v>211360216.93000001</v>
      </c>
    </row>
    <row r="9" spans="1:3" ht="35.1" customHeight="1" x14ac:dyDescent="0.45">
      <c r="A9" s="207" t="s">
        <v>102</v>
      </c>
      <c r="B9" s="208">
        <v>126453975.95000002</v>
      </c>
      <c r="C9" s="208">
        <v>187498414.89999998</v>
      </c>
    </row>
    <row r="10" spans="1:3" ht="35.1" customHeight="1" x14ac:dyDescent="0.45">
      <c r="A10" s="207" t="s">
        <v>146</v>
      </c>
      <c r="B10" s="208">
        <v>233797421.55000001</v>
      </c>
      <c r="C10" s="208">
        <v>343694375.38999999</v>
      </c>
    </row>
    <row r="11" spans="1:3" ht="35.1" customHeight="1" x14ac:dyDescent="0.45">
      <c r="A11" s="207" t="s">
        <v>104</v>
      </c>
      <c r="B11" s="208">
        <v>16830194.279999997</v>
      </c>
      <c r="C11" s="208">
        <v>9569754.8500000015</v>
      </c>
    </row>
    <row r="12" spans="1:3" ht="35.1" customHeight="1" x14ac:dyDescent="0.45">
      <c r="A12" s="207" t="s">
        <v>185</v>
      </c>
      <c r="B12" s="208">
        <v>332127444</v>
      </c>
      <c r="C12" s="208">
        <v>324030827.09000003</v>
      </c>
    </row>
    <row r="13" spans="1:3" ht="35.1" customHeight="1" x14ac:dyDescent="0.45">
      <c r="A13" s="207" t="s">
        <v>145</v>
      </c>
      <c r="B13" s="208">
        <v>31480000</v>
      </c>
      <c r="C13" s="208">
        <v>10040794.82</v>
      </c>
    </row>
    <row r="14" spans="1:3" s="209" customFormat="1" ht="35.1" customHeight="1" x14ac:dyDescent="0.45">
      <c r="A14" s="207" t="s">
        <v>228</v>
      </c>
      <c r="B14" s="208">
        <v>175366683.69</v>
      </c>
      <c r="C14" s="208">
        <v>154852551.48999998</v>
      </c>
    </row>
    <row r="15" spans="1:3" s="209" customFormat="1" ht="35.1" customHeight="1" x14ac:dyDescent="0.45">
      <c r="A15" s="207" t="s">
        <v>100</v>
      </c>
      <c r="B15" s="208">
        <v>123025560.06</v>
      </c>
      <c r="C15" s="208">
        <v>158961951.81</v>
      </c>
    </row>
    <row r="16" spans="1:3" s="209" customFormat="1" ht="35.1" customHeight="1" x14ac:dyDescent="0.45">
      <c r="A16" s="207" t="s">
        <v>101</v>
      </c>
      <c r="B16" s="208">
        <v>69226903.24000001</v>
      </c>
      <c r="C16" s="208">
        <v>82902314.379999995</v>
      </c>
    </row>
    <row r="17" spans="1:3" s="209" customFormat="1" ht="35.1" customHeight="1" x14ac:dyDescent="0.45">
      <c r="A17" s="207" t="s">
        <v>149</v>
      </c>
      <c r="B17" s="208">
        <v>3800000</v>
      </c>
      <c r="C17" s="208">
        <v>4580004.3199999994</v>
      </c>
    </row>
    <row r="18" spans="1:3" s="209" customFormat="1" ht="35.1" customHeight="1" x14ac:dyDescent="0.45">
      <c r="A18" s="207" t="s">
        <v>229</v>
      </c>
      <c r="B18" s="208">
        <v>70730109.960000008</v>
      </c>
      <c r="C18" s="208">
        <v>55219495.800000004</v>
      </c>
    </row>
    <row r="19" spans="1:3" s="209" customFormat="1" ht="35.1" customHeight="1" x14ac:dyDescent="0.45">
      <c r="A19" s="207" t="s">
        <v>162</v>
      </c>
      <c r="B19" s="208">
        <v>101431492.89</v>
      </c>
      <c r="C19" s="208">
        <v>82074074.879999995</v>
      </c>
    </row>
    <row r="20" spans="1:3" s="209" customFormat="1" ht="35.1" customHeight="1" x14ac:dyDescent="0.45">
      <c r="A20" s="207" t="s">
        <v>163</v>
      </c>
      <c r="B20" s="208">
        <v>41150893.549999997</v>
      </c>
      <c r="C20" s="208">
        <v>39080650.329999998</v>
      </c>
    </row>
    <row r="21" spans="1:3" s="210" customFormat="1" ht="35.1" customHeight="1" x14ac:dyDescent="0.45">
      <c r="A21" s="207" t="s">
        <v>157</v>
      </c>
      <c r="B21" s="208">
        <v>27979195.650000002</v>
      </c>
      <c r="C21" s="208">
        <v>37926166.530000001</v>
      </c>
    </row>
    <row r="22" spans="1:3" s="210" customFormat="1" ht="35.1" customHeight="1" x14ac:dyDescent="0.45">
      <c r="A22" s="207" t="s">
        <v>160</v>
      </c>
      <c r="B22" s="208">
        <v>41641770.700000003</v>
      </c>
      <c r="C22" s="208">
        <v>39319359.68</v>
      </c>
    </row>
    <row r="23" spans="1:3" s="210" customFormat="1" ht="35.1" customHeight="1" x14ac:dyDescent="0.45">
      <c r="A23" s="207" t="s">
        <v>159</v>
      </c>
      <c r="B23" s="208">
        <v>39111669.18</v>
      </c>
      <c r="C23" s="208">
        <v>58066926.310000002</v>
      </c>
    </row>
    <row r="24" spans="1:3" s="210" customFormat="1" ht="35.1" customHeight="1" x14ac:dyDescent="0.45">
      <c r="A24" s="207" t="s">
        <v>230</v>
      </c>
      <c r="B24" s="208">
        <v>40205171.840000004</v>
      </c>
      <c r="C24" s="208">
        <v>43190527.230000004</v>
      </c>
    </row>
    <row r="25" spans="1:3" s="210" customFormat="1" ht="35.1" customHeight="1" x14ac:dyDescent="0.45">
      <c r="A25" s="207" t="s">
        <v>158</v>
      </c>
      <c r="B25" s="208">
        <v>51939612.790000007</v>
      </c>
      <c r="C25" s="208">
        <v>46906718.030000001</v>
      </c>
    </row>
    <row r="26" spans="1:3" s="210" customFormat="1" ht="35.1" customHeight="1" x14ac:dyDescent="0.45">
      <c r="A26" s="207" t="s">
        <v>103</v>
      </c>
      <c r="B26" s="208">
        <v>8019184.4199999999</v>
      </c>
      <c r="C26" s="208">
        <v>26602856.329999998</v>
      </c>
    </row>
    <row r="27" spans="1:3" s="210" customFormat="1" ht="35.1" customHeight="1" x14ac:dyDescent="0.45">
      <c r="A27" s="207" t="s">
        <v>150</v>
      </c>
      <c r="B27" s="208">
        <v>0</v>
      </c>
      <c r="C27" s="208">
        <v>162409.70000000001</v>
      </c>
    </row>
    <row r="28" spans="1:3" s="210" customFormat="1" ht="35.1" customHeight="1" x14ac:dyDescent="0.45">
      <c r="A28" s="207" t="s">
        <v>179</v>
      </c>
      <c r="B28" s="208">
        <v>99340004.170000002</v>
      </c>
      <c r="C28" s="208">
        <v>90685408.050000012</v>
      </c>
    </row>
    <row r="29" spans="1:3" s="210" customFormat="1" ht="35.1" customHeight="1" x14ac:dyDescent="0.45">
      <c r="A29" s="207" t="s">
        <v>161</v>
      </c>
      <c r="B29" s="208">
        <v>17788439.289999999</v>
      </c>
      <c r="C29" s="208">
        <v>14795037.16</v>
      </c>
    </row>
    <row r="30" spans="1:3" s="210" customFormat="1" ht="35.1" customHeight="1" x14ac:dyDescent="0.45">
      <c r="A30" s="207" t="s">
        <v>165</v>
      </c>
      <c r="B30" s="208">
        <v>12011191.770000001</v>
      </c>
      <c r="C30" s="208">
        <v>9184762.9000000004</v>
      </c>
    </row>
    <row r="31" spans="1:3" s="210" customFormat="1" ht="35.1" customHeight="1" x14ac:dyDescent="0.45">
      <c r="A31" s="207" t="s">
        <v>166</v>
      </c>
      <c r="B31" s="208">
        <v>11899374.24</v>
      </c>
      <c r="C31" s="208">
        <v>7565041.9699999997</v>
      </c>
    </row>
    <row r="32" spans="1:3" s="210" customFormat="1" ht="35.1" customHeight="1" x14ac:dyDescent="0.45">
      <c r="A32" s="207" t="s">
        <v>164</v>
      </c>
      <c r="B32" s="208">
        <v>11491081.33</v>
      </c>
      <c r="C32" s="208">
        <v>11797232.66</v>
      </c>
    </row>
    <row r="33" spans="1:3" ht="35.1" customHeight="1" x14ac:dyDescent="0.45">
      <c r="A33" s="207" t="s">
        <v>168</v>
      </c>
      <c r="B33" s="208">
        <v>3828146.2800000003</v>
      </c>
      <c r="C33" s="208">
        <v>1292251.3600000001</v>
      </c>
    </row>
    <row r="34" spans="1:3" s="210" customFormat="1" ht="35.1" customHeight="1" x14ac:dyDescent="0.45">
      <c r="A34" s="207" t="s">
        <v>167</v>
      </c>
      <c r="B34" s="208">
        <v>550963.82999999996</v>
      </c>
      <c r="C34" s="208">
        <v>969873.46</v>
      </c>
    </row>
    <row r="35" spans="1:3" s="210" customFormat="1" ht="35.1" customHeight="1" x14ac:dyDescent="0.45">
      <c r="A35" s="207" t="s">
        <v>195</v>
      </c>
      <c r="B35" s="208">
        <v>49319087.93</v>
      </c>
      <c r="C35" s="208">
        <v>94235669.280000016</v>
      </c>
    </row>
    <row r="36" spans="1:3" s="210" customFormat="1" ht="35.1" customHeight="1" x14ac:dyDescent="0.45">
      <c r="A36" s="207" t="s">
        <v>186</v>
      </c>
      <c r="B36" s="208">
        <v>1795148.49</v>
      </c>
      <c r="C36" s="208">
        <v>17539929.030000001</v>
      </c>
    </row>
    <row r="37" spans="1:3" ht="35.1" customHeight="1" x14ac:dyDescent="0.45">
      <c r="A37" s="207" t="s">
        <v>187</v>
      </c>
      <c r="B37" s="208">
        <v>56902215.609999999</v>
      </c>
      <c r="C37" s="208">
        <v>23446501.220000003</v>
      </c>
    </row>
    <row r="38" spans="1:3" ht="35.1" customHeight="1" x14ac:dyDescent="0.45">
      <c r="A38" s="207" t="s">
        <v>105</v>
      </c>
      <c r="B38" s="208">
        <v>659017342.57999992</v>
      </c>
      <c r="C38" s="208">
        <v>508337520.77000022</v>
      </c>
    </row>
    <row r="39" spans="1:3" ht="35.1" customHeight="1" x14ac:dyDescent="0.4">
      <c r="A39" s="211" t="s">
        <v>106</v>
      </c>
      <c r="B39" s="212">
        <v>3741585748.6299996</v>
      </c>
      <c r="C39" s="212">
        <v>4039566921.0200005</v>
      </c>
    </row>
    <row r="40" spans="1:3" ht="35.1" customHeight="1" x14ac:dyDescent="0.45">
      <c r="A40" s="206" t="s">
        <v>107</v>
      </c>
      <c r="B40" s="208"/>
      <c r="C40" s="208"/>
    </row>
    <row r="41" spans="1:3" ht="35.1" customHeight="1" x14ac:dyDescent="0.45">
      <c r="A41" s="207" t="s">
        <v>169</v>
      </c>
      <c r="B41" s="208"/>
      <c r="C41" s="208"/>
    </row>
    <row r="42" spans="1:3" ht="35.1" customHeight="1" x14ac:dyDescent="0.45">
      <c r="A42" s="207" t="s">
        <v>110</v>
      </c>
      <c r="B42" s="208">
        <v>200606861.00000003</v>
      </c>
      <c r="C42" s="208">
        <v>202019750.54000002</v>
      </c>
    </row>
    <row r="43" spans="1:3" ht="35.1" customHeight="1" x14ac:dyDescent="0.45">
      <c r="A43" s="207" t="s">
        <v>108</v>
      </c>
      <c r="B43" s="208">
        <v>198605286.37999997</v>
      </c>
      <c r="C43" s="208">
        <v>143957359.13</v>
      </c>
    </row>
    <row r="44" spans="1:3" ht="35.1" customHeight="1" x14ac:dyDescent="0.45">
      <c r="A44" s="207" t="s">
        <v>121</v>
      </c>
      <c r="B44" s="208">
        <v>13173440.870000001</v>
      </c>
      <c r="C44" s="208">
        <v>7322963.3999999994</v>
      </c>
    </row>
    <row r="45" spans="1:3" ht="35.1" customHeight="1" x14ac:dyDescent="0.45">
      <c r="A45" s="207" t="s">
        <v>109</v>
      </c>
      <c r="B45" s="208">
        <v>41888622.189999998</v>
      </c>
      <c r="C45" s="208">
        <v>39041595.249999993</v>
      </c>
    </row>
    <row r="46" spans="1:3" ht="35.1" customHeight="1" x14ac:dyDescent="0.45">
      <c r="A46" s="207" t="s">
        <v>122</v>
      </c>
      <c r="B46" s="208">
        <v>5000000</v>
      </c>
      <c r="C46" s="208">
        <v>134510.02000000002</v>
      </c>
    </row>
    <row r="47" spans="1:3" ht="35.1" customHeight="1" x14ac:dyDescent="0.45">
      <c r="A47" s="207" t="s">
        <v>123</v>
      </c>
      <c r="B47" s="208">
        <v>0</v>
      </c>
      <c r="C47" s="208">
        <v>13640286.680000002</v>
      </c>
    </row>
    <row r="48" spans="1:3" ht="35.1" customHeight="1" x14ac:dyDescent="0.45">
      <c r="A48" s="207" t="s">
        <v>124</v>
      </c>
      <c r="B48" s="208">
        <v>117269889.29000001</v>
      </c>
      <c r="C48" s="208">
        <v>154764520.92000002</v>
      </c>
    </row>
    <row r="49" spans="1:5" s="202" customFormat="1" ht="35.1" customHeight="1" x14ac:dyDescent="0.4">
      <c r="A49" s="211" t="s">
        <v>170</v>
      </c>
      <c r="B49" s="212">
        <v>576544099.73000002</v>
      </c>
      <c r="C49" s="212">
        <v>560880985.94000006</v>
      </c>
    </row>
    <row r="50" spans="1:5" ht="35.1" customHeight="1" x14ac:dyDescent="0.45">
      <c r="A50" s="206" t="s">
        <v>111</v>
      </c>
      <c r="B50" s="208"/>
      <c r="C50" s="208"/>
    </row>
    <row r="51" spans="1:5" ht="35.1" customHeight="1" x14ac:dyDescent="0.45">
      <c r="A51" s="207" t="s">
        <v>125</v>
      </c>
      <c r="B51" s="208">
        <v>141311289.66999999</v>
      </c>
      <c r="C51" s="208">
        <v>176325010.86000001</v>
      </c>
    </row>
    <row r="52" spans="1:5" ht="35.1" customHeight="1" x14ac:dyDescent="0.45">
      <c r="A52" s="207" t="s">
        <v>148</v>
      </c>
      <c r="B52" s="208">
        <v>139343357.34999999</v>
      </c>
      <c r="C52" s="208">
        <v>98364887.290000007</v>
      </c>
    </row>
    <row r="53" spans="1:5" ht="35.1" customHeight="1" x14ac:dyDescent="0.45">
      <c r="A53" s="207" t="s">
        <v>171</v>
      </c>
      <c r="B53" s="208">
        <v>1721869.04</v>
      </c>
      <c r="C53" s="208">
        <v>4211209.53</v>
      </c>
    </row>
    <row r="54" spans="1:5" ht="35.1" customHeight="1" x14ac:dyDescent="0.45">
      <c r="A54" s="207" t="s">
        <v>172</v>
      </c>
      <c r="B54" s="208">
        <v>123468565</v>
      </c>
      <c r="C54" s="208">
        <v>895388.8899999999</v>
      </c>
    </row>
    <row r="55" spans="1:5" ht="35.1" customHeight="1" x14ac:dyDescent="0.45">
      <c r="A55" s="207" t="s">
        <v>105</v>
      </c>
      <c r="B55" s="208">
        <v>0</v>
      </c>
      <c r="C55" s="208">
        <v>1047823.6900000001</v>
      </c>
    </row>
    <row r="56" spans="1:5" s="202" customFormat="1" ht="35.1" customHeight="1" x14ac:dyDescent="0.4">
      <c r="A56" s="211" t="s">
        <v>112</v>
      </c>
      <c r="B56" s="212">
        <v>405845081.06</v>
      </c>
      <c r="C56" s="212">
        <v>280844320.25999999</v>
      </c>
    </row>
    <row r="57" spans="1:5" s="202" customFormat="1" ht="35.1" customHeight="1" x14ac:dyDescent="0.4">
      <c r="A57" s="211" t="s">
        <v>128</v>
      </c>
      <c r="B57" s="212">
        <v>47385640.350000001</v>
      </c>
      <c r="C57" s="212">
        <v>18142481.849999998</v>
      </c>
    </row>
    <row r="58" spans="1:5" s="202" customFormat="1" ht="35.1" customHeight="1" x14ac:dyDescent="0.4">
      <c r="A58" s="211" t="s">
        <v>126</v>
      </c>
      <c r="B58" s="212">
        <v>8639877.9499999993</v>
      </c>
      <c r="C58" s="212">
        <v>4338298</v>
      </c>
    </row>
    <row r="59" spans="1:5" s="202" customFormat="1" ht="35.1" customHeight="1" x14ac:dyDescent="0.4">
      <c r="A59" s="211" t="s">
        <v>113</v>
      </c>
      <c r="B59" s="212">
        <v>1038414699.09</v>
      </c>
      <c r="C59" s="212">
        <v>864206086.05000007</v>
      </c>
    </row>
    <row r="60" spans="1:5" s="202" customFormat="1" ht="35.1" customHeight="1" x14ac:dyDescent="0.4">
      <c r="A60" s="211" t="s">
        <v>114</v>
      </c>
      <c r="B60" s="212">
        <v>915816587.79000008</v>
      </c>
      <c r="C60" s="212">
        <v>1093406204.8399997</v>
      </c>
    </row>
    <row r="61" spans="1:5" ht="35.1" customHeight="1" x14ac:dyDescent="0.45">
      <c r="A61" s="207" t="s">
        <v>115</v>
      </c>
      <c r="B61" s="208">
        <v>118317872.48999999</v>
      </c>
      <c r="C61" s="208">
        <v>126082003.23999998</v>
      </c>
    </row>
    <row r="62" spans="1:5" ht="35.1" customHeight="1" x14ac:dyDescent="0.45">
      <c r="A62" s="207" t="s">
        <v>151</v>
      </c>
      <c r="B62" s="208">
        <v>797498715.30000007</v>
      </c>
      <c r="C62" s="208">
        <v>967324201.59999967</v>
      </c>
    </row>
    <row r="63" spans="1:5" s="202" customFormat="1" ht="35.1" customHeight="1" x14ac:dyDescent="0.4">
      <c r="A63" s="213" t="s">
        <v>33</v>
      </c>
      <c r="B63" s="214">
        <f>SUM(B60+B59+B39)</f>
        <v>5695817035.5100002</v>
      </c>
      <c r="C63" s="214">
        <f>SUM(C60+C59+C39)</f>
        <v>5997179211.9099998</v>
      </c>
    </row>
    <row r="64" spans="1:5" ht="28.5" x14ac:dyDescent="0.45">
      <c r="A64" s="215" t="s">
        <v>200</v>
      </c>
      <c r="B64" s="208"/>
      <c r="C64" s="208"/>
      <c r="D64" s="208"/>
      <c r="E64" s="208"/>
    </row>
  </sheetData>
  <mergeCells count="3">
    <mergeCell ref="A1:C1"/>
    <mergeCell ref="A2:C2"/>
    <mergeCell ref="A3:C3"/>
  </mergeCells>
  <printOptions horizontalCentered="1"/>
  <pageMargins left="0.59055118110236227" right="0.59055118110236227" top="0.59055118110236227" bottom="0.59055118110236227" header="0" footer="0"/>
  <pageSetup scale="3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14</vt:i4>
      </vt:variant>
    </vt:vector>
  </HeadingPairs>
  <TitlesOfParts>
    <vt:vector size="26" baseType="lpstr">
      <vt:lpstr>Portada</vt:lpstr>
      <vt:lpstr>Resumen Ejecutivo</vt:lpstr>
      <vt:lpstr>% Ejec. Sucursales y Regionales</vt:lpstr>
      <vt:lpstr>Comparativo Formalizaciones</vt:lpstr>
      <vt:lpstr>Comp. Desembolso-Recuperación</vt:lpstr>
      <vt:lpstr>Form. por Suc. y Sub-sectores</vt:lpstr>
      <vt:lpstr>Formalizado por Rubros</vt:lpstr>
      <vt:lpstr>Desem-Cobros Suc. y Subsectores</vt:lpstr>
      <vt:lpstr>Desem-cobros por Rubros</vt:lpstr>
      <vt:lpstr>TASA 0% por Sucursal</vt:lpstr>
      <vt:lpstr>Tasa 0% por RUBROS</vt:lpstr>
      <vt:lpstr>Estadisticas Mensuales</vt:lpstr>
      <vt:lpstr>'% Ejec. Sucursales y Regionales'!Área_de_impresión</vt:lpstr>
      <vt:lpstr>'Comp. Desembolso-Recuperación'!Área_de_impresión</vt:lpstr>
      <vt:lpstr>'Comparativo Formalizaciones'!Área_de_impresión</vt:lpstr>
      <vt:lpstr>'Desem-cobros por Rubros'!Área_de_impresión</vt:lpstr>
      <vt:lpstr>'Desem-Cobros Suc. y Subsectores'!Área_de_impresión</vt:lpstr>
      <vt:lpstr>'Form. por Suc. y Sub-sectores'!Área_de_impresión</vt:lpstr>
      <vt:lpstr>'Formalizado por Rubros'!Área_de_impresión</vt:lpstr>
      <vt:lpstr>Portada!Área_de_impresión</vt:lpstr>
      <vt:lpstr>'Resumen Ejecutivo'!Área_de_impresión</vt:lpstr>
      <vt:lpstr>'Tasa 0% por RUBROS'!Área_de_impresión</vt:lpstr>
      <vt:lpstr>'TASA 0% por Sucursal'!Área_de_impresión</vt:lpstr>
      <vt:lpstr>'Desem-cobros por Rubros'!Títulos_a_imprimir</vt:lpstr>
      <vt:lpstr>'Formalizado por Rubros'!Títulos_a_imprimir</vt:lpstr>
      <vt:lpstr>'Tasa 0% por RUBROS'!Títulos_a_imprimir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Antonella Medina Castillo</cp:lastModifiedBy>
  <cp:lastPrinted>2026-04-07T13:03:31Z</cp:lastPrinted>
  <dcterms:created xsi:type="dcterms:W3CDTF">2026-03-24T12:32:20Z</dcterms:created>
  <dcterms:modified xsi:type="dcterms:W3CDTF">2026-04-07T13:05:20Z</dcterms:modified>
</cp:coreProperties>
</file>